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995" firstSheet="11" activeTab="14"/>
  </bookViews>
  <sheets>
    <sheet name="Нижнегорский р-н вода" sheetId="10" r:id="rId1"/>
    <sheet name="Первомайский р-н стоки" sheetId="11" r:id="rId2"/>
    <sheet name="Первомайский р-н вода" sheetId="12" r:id="rId3"/>
    <sheet name="Первомайский р-н ТБО" sheetId="13" r:id="rId4"/>
    <sheet name="Раздольненский р-н вода" sheetId="14" r:id="rId5"/>
    <sheet name="Раздольненский р-н ТБО" sheetId="15" r:id="rId6"/>
    <sheet name="Сакский р-н стоки" sheetId="16" r:id="rId7"/>
    <sheet name="Сакский р-н вода" sheetId="17" r:id="rId8"/>
    <sheet name="Сакский р-н ТБО" sheetId="18" r:id="rId9"/>
    <sheet name="Симферопольский р-н стоки" sheetId="19" r:id="rId10"/>
    <sheet name="Симферопольский р-н вода" sheetId="20" r:id="rId11"/>
    <sheet name="Советский р-н вода" sheetId="21" r:id="rId12"/>
    <sheet name="Черноморский р-н стоки" sheetId="22" r:id="rId13"/>
    <sheet name="Черноморский р-н вода" sheetId="23" r:id="rId14"/>
    <sheet name="Черноморский р-н ТБО" sheetId="24" r:id="rId15"/>
  </sheets>
  <calcPr calcId="145621"/>
</workbook>
</file>

<file path=xl/calcChain.xml><?xml version="1.0" encoding="utf-8"?>
<calcChain xmlns="http://schemas.openxmlformats.org/spreadsheetml/2006/main">
  <c r="I18" i="24" l="1"/>
  <c r="H18" i="24"/>
  <c r="G17" i="24"/>
  <c r="G16" i="24"/>
  <c r="F16" i="24"/>
  <c r="J16" i="24" s="1"/>
  <c r="G15" i="24"/>
  <c r="G14" i="24"/>
  <c r="F14" i="24"/>
  <c r="J14" i="24" s="1"/>
  <c r="G13" i="24"/>
  <c r="J12" i="24"/>
  <c r="F12" i="24"/>
  <c r="J11" i="24"/>
  <c r="G11" i="24"/>
  <c r="F11" i="24"/>
  <c r="F10" i="24"/>
  <c r="J10" i="24" s="1"/>
  <c r="G9" i="24"/>
  <c r="G18" i="24" s="1"/>
  <c r="F9" i="24" l="1"/>
  <c r="F13" i="24"/>
  <c r="J13" i="24" s="1"/>
  <c r="F15" i="24"/>
  <c r="J15" i="24" s="1"/>
  <c r="F17" i="24"/>
  <c r="J17" i="24" s="1"/>
  <c r="F18" i="24" l="1"/>
  <c r="J9" i="24"/>
  <c r="G20" i="23"/>
  <c r="F20" i="23"/>
  <c r="H19" i="23"/>
  <c r="H18" i="23"/>
  <c r="H17" i="23"/>
  <c r="H16" i="23"/>
  <c r="H15" i="23"/>
  <c r="H14" i="23"/>
  <c r="H13" i="23"/>
  <c r="H12" i="23"/>
  <c r="H11" i="23"/>
  <c r="H10" i="23"/>
  <c r="H9" i="23"/>
  <c r="H20" i="23" s="1"/>
  <c r="G10" i="22" l="1"/>
  <c r="F10" i="22"/>
  <c r="H10" i="22" s="1"/>
  <c r="G9" i="22"/>
  <c r="H9" i="22" s="1"/>
  <c r="F9" i="22"/>
  <c r="F11" i="22" s="1"/>
  <c r="H11" i="22" l="1"/>
  <c r="G11" i="22"/>
  <c r="G12" i="21" l="1"/>
  <c r="F12" i="21"/>
  <c r="H11" i="21"/>
  <c r="G11" i="21"/>
  <c r="H10" i="21"/>
  <c r="G10" i="21"/>
  <c r="H9" i="21"/>
  <c r="H12" i="21" s="1"/>
  <c r="G9" i="21"/>
  <c r="G14" i="20" l="1"/>
  <c r="F14" i="20"/>
  <c r="H13" i="20"/>
  <c r="H12" i="20"/>
  <c r="H11" i="20"/>
  <c r="H10" i="20"/>
  <c r="H9" i="20"/>
  <c r="H14" i="20" s="1"/>
  <c r="G10" i="19" l="1"/>
  <c r="G9" i="19"/>
  <c r="F9" i="19"/>
  <c r="F10" i="19" s="1"/>
  <c r="H9" i="19" l="1"/>
  <c r="H10" i="19" s="1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G9" i="18"/>
  <c r="H9" i="18" s="1"/>
  <c r="H25" i="18" s="1"/>
  <c r="F9" i="18"/>
  <c r="F25" i="18" s="1"/>
  <c r="G25" i="18" l="1"/>
  <c r="G29" i="17"/>
  <c r="F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G14" i="17"/>
  <c r="H13" i="17"/>
  <c r="G13" i="17"/>
  <c r="H12" i="17"/>
  <c r="G12" i="17"/>
  <c r="H11" i="17"/>
  <c r="G11" i="17"/>
  <c r="H10" i="17"/>
  <c r="G10" i="17"/>
  <c r="H9" i="17"/>
  <c r="H29" i="17" s="1"/>
  <c r="G9" i="17"/>
  <c r="G15" i="16" l="1"/>
  <c r="F15" i="16"/>
  <c r="H14" i="16"/>
  <c r="G14" i="16"/>
  <c r="H13" i="16"/>
  <c r="G13" i="16"/>
  <c r="H12" i="16"/>
  <c r="G12" i="16"/>
  <c r="H11" i="16"/>
  <c r="G11" i="16"/>
  <c r="H10" i="16"/>
  <c r="G10" i="16"/>
  <c r="H9" i="16"/>
  <c r="H15" i="16" s="1"/>
  <c r="G9" i="16"/>
  <c r="I10" i="15" l="1"/>
  <c r="H10" i="15"/>
  <c r="G9" i="15"/>
  <c r="G10" i="15" s="1"/>
  <c r="F9" i="15" l="1"/>
  <c r="F10" i="15" s="1"/>
  <c r="J9" i="15"/>
  <c r="J10" i="15" s="1"/>
  <c r="G11" i="14" l="1"/>
  <c r="F11" i="14"/>
  <c r="H10" i="14"/>
  <c r="H9" i="14"/>
  <c r="H11" i="14" s="1"/>
  <c r="I19" i="13" l="1"/>
  <c r="H19" i="13"/>
  <c r="G19" i="13"/>
  <c r="F18" i="13"/>
  <c r="J18" i="13" s="1"/>
  <c r="F17" i="13"/>
  <c r="J17" i="13" s="1"/>
  <c r="F16" i="13"/>
  <c r="J16" i="13" s="1"/>
  <c r="F15" i="13"/>
  <c r="J15" i="13" s="1"/>
  <c r="F14" i="13"/>
  <c r="J14" i="13" s="1"/>
  <c r="F13" i="13"/>
  <c r="J13" i="13" s="1"/>
  <c r="F12" i="13"/>
  <c r="J12" i="13" s="1"/>
  <c r="F11" i="13"/>
  <c r="J11" i="13" s="1"/>
  <c r="F10" i="13"/>
  <c r="J10" i="13" s="1"/>
  <c r="F9" i="13"/>
  <c r="J9" i="13" s="1"/>
  <c r="J19" i="13" s="1"/>
  <c r="F19" i="13" l="1"/>
  <c r="G24" i="12"/>
  <c r="F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24" i="12" s="1"/>
  <c r="F10" i="11" l="1"/>
  <c r="G9" i="11"/>
  <c r="G10" i="11" s="1"/>
  <c r="F9" i="11"/>
  <c r="H9" i="11" l="1"/>
  <c r="H10" i="11" s="1"/>
  <c r="G10" i="10" l="1"/>
  <c r="H10" i="10" s="1"/>
  <c r="G11" i="10"/>
  <c r="H11" i="10" s="1"/>
  <c r="G12" i="10"/>
  <c r="G13" i="10"/>
  <c r="G14" i="10"/>
  <c r="G9" i="10"/>
  <c r="H14" i="10"/>
  <c r="H12" i="10"/>
  <c r="F15" i="10"/>
  <c r="H13" i="10"/>
  <c r="H9" i="10"/>
  <c r="G15" i="10" l="1"/>
  <c r="H15" i="10"/>
</calcChain>
</file>

<file path=xl/sharedStrings.xml><?xml version="1.0" encoding="utf-8"?>
<sst xmlns="http://schemas.openxmlformats.org/spreadsheetml/2006/main" count="294" uniqueCount="105">
  <si>
    <t>№ п/п</t>
  </si>
  <si>
    <t>Наименование сельских советов</t>
  </si>
  <si>
    <t>Объем реализации услуг, тыс.куб.м</t>
  </si>
  <si>
    <t>Всего</t>
  </si>
  <si>
    <t>В т.ч. население</t>
  </si>
  <si>
    <t>Итого:</t>
  </si>
  <si>
    <t>Себестои-мость единицы, руб.
 (без НДС)</t>
  </si>
  <si>
    <t>Тариф для населения, руб.</t>
  </si>
  <si>
    <t>Для прочих потреби-
телей, 
руб.</t>
  </si>
  <si>
    <t>Финансовый результат от реализации услуг, тыс.руб.</t>
  </si>
  <si>
    <t>Ивановское с/п</t>
  </si>
  <si>
    <t>Желябовское с/п</t>
  </si>
  <si>
    <t>Новогригорьевское с/п</t>
  </si>
  <si>
    <t>Чкаловское с/п</t>
  </si>
  <si>
    <t>Лиственское с/п</t>
  </si>
  <si>
    <t>Финансово-экономические показатели  деятельности (услуги по водоснабжению  на 01.01.2016 г.)</t>
  </si>
  <si>
    <t>Пшеничненское с/п</t>
  </si>
  <si>
    <t xml:space="preserve">                          ООО «Крымская  Водная Компания»</t>
  </si>
  <si>
    <t xml:space="preserve">             ООО «Крымская  Водная Компания»</t>
  </si>
  <si>
    <t>Финансово-экономические показатели  деятельности (услуги по водоотведению  на 01.01.2016 г.)</t>
  </si>
  <si>
    <t>Первомайский п/с</t>
  </si>
  <si>
    <t xml:space="preserve">                   ООО «Крымская  Водная Компания»</t>
  </si>
  <si>
    <t>Себестои-мость единицы, руб./м.куб.
 (факт.)</t>
  </si>
  <si>
    <t>Тариф для населения, руб/м.куб</t>
  </si>
  <si>
    <t>Для прочих потреби-
телей, 
руб./м.куб.</t>
  </si>
  <si>
    <t>Черновский с/с</t>
  </si>
  <si>
    <t>Абрикосовский с/с</t>
  </si>
  <si>
    <t>Алексеевский с/с</t>
  </si>
  <si>
    <t>Сусанинский с/с</t>
  </si>
  <si>
    <t>Кормовской с/с</t>
  </si>
  <si>
    <t>Гришинский с/с</t>
  </si>
  <si>
    <t>Правдовский с/с</t>
  </si>
  <si>
    <t>Стахановский с/с</t>
  </si>
  <si>
    <t>Крестьянский с/с</t>
  </si>
  <si>
    <t>Гвардейский с/с</t>
  </si>
  <si>
    <t>Островский с/с</t>
  </si>
  <si>
    <t>Степановский с/с</t>
  </si>
  <si>
    <t>Сарыбашский с/с</t>
  </si>
  <si>
    <t>Калиновский с/с</t>
  </si>
  <si>
    <t>Финансово-экономические показатели  деятельности (услуги по вывозу ТБО  на 01.01.2016 г.)</t>
  </si>
  <si>
    <t xml:space="preserve">Бюджетные </t>
  </si>
  <si>
    <t>Прочие</t>
  </si>
  <si>
    <t>Калининский с/с</t>
  </si>
  <si>
    <t>Степновский с/с</t>
  </si>
  <si>
    <t>Крестьяновский с/с</t>
  </si>
  <si>
    <t xml:space="preserve">                        ООО «Крымская  Водная Компания»</t>
  </si>
  <si>
    <t>Новоселовский п/с</t>
  </si>
  <si>
    <t>Ручьевский с/с</t>
  </si>
  <si>
    <t xml:space="preserve">                            ООО «Крымская  Водная Компания»</t>
  </si>
  <si>
    <t xml:space="preserve">                         ООО «Крымская  Водная Компания»</t>
  </si>
  <si>
    <t>Ореховский с/с</t>
  </si>
  <si>
    <t>Молочненский с/с</t>
  </si>
  <si>
    <t>Охотниковский с/с</t>
  </si>
  <si>
    <t>Ромашкинский с/с</t>
  </si>
  <si>
    <t>Митяевский с.с</t>
  </si>
  <si>
    <t>Лесновский с/с</t>
  </si>
  <si>
    <t xml:space="preserve">                       ООО «Крымская  Водная Компания»</t>
  </si>
  <si>
    <t>Вересаевский с/с</t>
  </si>
  <si>
    <t>Веселовский с/с</t>
  </si>
  <si>
    <t>Виноградовский с/с</t>
  </si>
  <si>
    <t>Воробьевский с/с</t>
  </si>
  <si>
    <t>Добрушинский с/с</t>
  </si>
  <si>
    <t>Зерновской с/с</t>
  </si>
  <si>
    <t>Ивановский с/с</t>
  </si>
  <si>
    <t>Кольцовский с/с</t>
  </si>
  <si>
    <t>Крайненский с/с</t>
  </si>
  <si>
    <t>Крымский с/с</t>
  </si>
  <si>
    <t>Митяевский с/с</t>
  </si>
  <si>
    <t>Столбовской с/с</t>
  </si>
  <si>
    <t>Суворовский с/с</t>
  </si>
  <si>
    <t>Штормовской с/с</t>
  </si>
  <si>
    <t>Сизовское с/п</t>
  </si>
  <si>
    <t xml:space="preserve">                      ООО «Крымская  Водная Компания»</t>
  </si>
  <si>
    <t>Сизовский с/с</t>
  </si>
  <si>
    <t>Урожайненский с/с</t>
  </si>
  <si>
    <t>Школьненское с/п</t>
  </si>
  <si>
    <t>Трудовское с/п</t>
  </si>
  <si>
    <t>Мазанское с/п</t>
  </si>
  <si>
    <t>Донское с/п</t>
  </si>
  <si>
    <t>Красногвардейское с/п</t>
  </si>
  <si>
    <t>Черноземненское с/п</t>
  </si>
  <si>
    <t>Чапаевское с/п</t>
  </si>
  <si>
    <t>ПГТ Черноморское</t>
  </si>
  <si>
    <t>Новосельское</t>
  </si>
  <si>
    <t xml:space="preserve">                           ООО «Крымская  водная компания»</t>
  </si>
  <si>
    <t>Далековский с/с</t>
  </si>
  <si>
    <t>Кировский с/с</t>
  </si>
  <si>
    <t>Краснополяновский с/с</t>
  </si>
  <si>
    <t>Красноярский с/с</t>
  </si>
  <si>
    <t>Медведевский с/с</t>
  </si>
  <si>
    <t>Новосельский с/с</t>
  </si>
  <si>
    <t>Окунёвский с/с</t>
  </si>
  <si>
    <t>Оленевский с/с</t>
  </si>
  <si>
    <t>Межводненский с/с</t>
  </si>
  <si>
    <t>Новоивановский с/с</t>
  </si>
  <si>
    <t xml:space="preserve">                      ООО «Крымская  водная компания»</t>
  </si>
  <si>
    <t>Новосельский</t>
  </si>
  <si>
    <t>Медведевский</t>
  </si>
  <si>
    <t>Новоивановка</t>
  </si>
  <si>
    <t>Черноморский</t>
  </si>
  <si>
    <t>Краснополянский</t>
  </si>
  <si>
    <t>Красноярский</t>
  </si>
  <si>
    <t>Далековский</t>
  </si>
  <si>
    <t>Окуневский</t>
  </si>
  <si>
    <t>Кировский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</si>
</sst>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2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6" fillId="2" borderId="1" xfId="0" applyFont="1" applyFill="1" applyBorder="1"/>
    <xf numFmtId="0" fontId="7" fillId="2" borderId="1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65" fontId="5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4" fillId="2" borderId="0" xfId="0" applyFont="1" applyFill="1"/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R10" sqref="R10"/>
    </sheetView>
  </sheetViews>
  <sheetFormatPr defaultRowHeight="15" x14ac:dyDescent="0.25"/>
  <cols>
    <col min="1" max="1" width="9.140625" style="7"/>
    <col min="2" max="2" width="23" style="7" customWidth="1"/>
    <col min="3" max="6" width="9.140625" style="7"/>
    <col min="7" max="7" width="9.140625" style="7" customWidth="1"/>
    <col min="8" max="16384" width="9.140625" style="7"/>
  </cols>
  <sheetData>
    <row r="1" spans="1:14" ht="18.75" x14ac:dyDescent="0.3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18.75" x14ac:dyDescent="0.3">
      <c r="E2" s="8"/>
    </row>
    <row r="3" spans="1:14" ht="15.75" x14ac:dyDescent="0.25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14" ht="33" customHeight="1" x14ac:dyDescent="0.25">
      <c r="A5" s="19" t="s">
        <v>0</v>
      </c>
      <c r="B5" s="19" t="s">
        <v>1</v>
      </c>
      <c r="C5" s="19" t="s">
        <v>6</v>
      </c>
      <c r="D5" s="19" t="s">
        <v>7</v>
      </c>
      <c r="E5" s="19" t="s">
        <v>8</v>
      </c>
      <c r="F5" s="19" t="s">
        <v>2</v>
      </c>
      <c r="G5" s="19"/>
      <c r="H5" s="19" t="s">
        <v>9</v>
      </c>
    </row>
    <row r="6" spans="1:14" ht="15" customHeight="1" x14ac:dyDescent="0.25">
      <c r="A6" s="19"/>
      <c r="B6" s="19"/>
      <c r="C6" s="19"/>
      <c r="D6" s="19"/>
      <c r="E6" s="19"/>
      <c r="F6" s="20" t="s">
        <v>3</v>
      </c>
      <c r="G6" s="19" t="s">
        <v>4</v>
      </c>
      <c r="H6" s="19"/>
    </row>
    <row r="7" spans="1:14" ht="87.75" customHeight="1" x14ac:dyDescent="0.25">
      <c r="A7" s="19"/>
      <c r="B7" s="19"/>
      <c r="C7" s="19"/>
      <c r="D7" s="19"/>
      <c r="E7" s="19"/>
      <c r="F7" s="20"/>
      <c r="G7" s="19"/>
      <c r="H7" s="19"/>
    </row>
    <row r="8" spans="1:14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</row>
    <row r="9" spans="1:14" ht="15.75" x14ac:dyDescent="0.25">
      <c r="A9" s="1">
        <v>1</v>
      </c>
      <c r="B9" s="11" t="s">
        <v>11</v>
      </c>
      <c r="C9" s="13">
        <v>39.1</v>
      </c>
      <c r="D9" s="4">
        <v>12.68</v>
      </c>
      <c r="E9" s="4">
        <v>12.97</v>
      </c>
      <c r="F9" s="5">
        <v>50</v>
      </c>
      <c r="G9" s="5">
        <f>F9/1.001339</f>
        <v>49.93313952617445</v>
      </c>
      <c r="H9" s="5">
        <f>(G9*(D9-C9))+((F9-G9)*(E9-C9))</f>
        <v>-1320.9806104625907</v>
      </c>
    </row>
    <row r="10" spans="1:14" ht="15.75" x14ac:dyDescent="0.25">
      <c r="A10" s="1">
        <v>2</v>
      </c>
      <c r="B10" s="11" t="s">
        <v>10</v>
      </c>
      <c r="C10" s="13">
        <v>39.1</v>
      </c>
      <c r="D10" s="4">
        <v>10.37</v>
      </c>
      <c r="E10" s="4">
        <v>10.37</v>
      </c>
      <c r="F10" s="5">
        <v>19.600000000000001</v>
      </c>
      <c r="G10" s="5">
        <f t="shared" ref="G10:G14" si="0">F10/1.001339</f>
        <v>19.573790694260389</v>
      </c>
      <c r="H10" s="5">
        <f t="shared" ref="H10:H12" si="1">(G10*(D10-C10))+((F10-G10)*(E10-C10))</f>
        <v>-563.10800000000017</v>
      </c>
    </row>
    <row r="11" spans="1:14" ht="15.75" x14ac:dyDescent="0.25">
      <c r="A11" s="1">
        <v>3</v>
      </c>
      <c r="B11" s="11" t="s">
        <v>12</v>
      </c>
      <c r="C11" s="13">
        <v>39.1</v>
      </c>
      <c r="D11" s="4">
        <v>17.29</v>
      </c>
      <c r="E11" s="4">
        <v>17.29</v>
      </c>
      <c r="F11" s="5">
        <v>136.9</v>
      </c>
      <c r="G11" s="5">
        <f t="shared" si="0"/>
        <v>136.71693602266566</v>
      </c>
      <c r="H11" s="5">
        <f t="shared" si="1"/>
        <v>-2985.7890000000002</v>
      </c>
    </row>
    <row r="12" spans="1:14" ht="15.75" x14ac:dyDescent="0.25">
      <c r="A12" s="1">
        <v>4</v>
      </c>
      <c r="B12" s="11" t="s">
        <v>13</v>
      </c>
      <c r="C12" s="13">
        <v>39.1</v>
      </c>
      <c r="D12" s="13">
        <v>12.3</v>
      </c>
      <c r="E12" s="4">
        <v>27.23</v>
      </c>
      <c r="F12" s="5">
        <v>121.7</v>
      </c>
      <c r="G12" s="5">
        <f t="shared" si="0"/>
        <v>121.53726160670863</v>
      </c>
      <c r="H12" s="5">
        <f t="shared" si="1"/>
        <v>-3259.1303157881598</v>
      </c>
    </row>
    <row r="13" spans="1:14" ht="15.75" x14ac:dyDescent="0.25">
      <c r="A13" s="1">
        <v>5</v>
      </c>
      <c r="B13" s="12" t="s">
        <v>14</v>
      </c>
      <c r="C13" s="13">
        <v>39.1</v>
      </c>
      <c r="D13" s="1">
        <v>14.26</v>
      </c>
      <c r="E13" s="1">
        <v>25.93</v>
      </c>
      <c r="F13" s="2">
        <v>45.6</v>
      </c>
      <c r="G13" s="5">
        <f t="shared" si="0"/>
        <v>45.5390232478711</v>
      </c>
      <c r="H13" s="5">
        <f>(G13*(D13-C13))+((F13-G13)*(E13-C13))</f>
        <v>-1131.9924013026559</v>
      </c>
    </row>
    <row r="14" spans="1:14" ht="15.75" x14ac:dyDescent="0.25">
      <c r="A14" s="1">
        <v>6</v>
      </c>
      <c r="B14" s="12" t="s">
        <v>16</v>
      </c>
      <c r="C14" s="13">
        <v>39.1</v>
      </c>
      <c r="D14" s="1">
        <v>8.49</v>
      </c>
      <c r="E14" s="1">
        <v>8.49</v>
      </c>
      <c r="F14" s="2">
        <v>0</v>
      </c>
      <c r="G14" s="5">
        <f t="shared" si="0"/>
        <v>0</v>
      </c>
      <c r="H14" s="5">
        <f>(G14*(D14-C14))+((F14-G14)*(E14-C14))</f>
        <v>0</v>
      </c>
    </row>
    <row r="15" spans="1:14" x14ac:dyDescent="0.25">
      <c r="A15" s="9" t="s">
        <v>5</v>
      </c>
      <c r="B15" s="10"/>
      <c r="C15" s="6"/>
      <c r="D15" s="6"/>
      <c r="E15" s="6"/>
      <c r="F15" s="2">
        <f>SUM(F9:F14)</f>
        <v>373.8</v>
      </c>
      <c r="G15" s="2">
        <f t="shared" ref="G15:H15" si="2">SUM(G9:G14)</f>
        <v>373.30015109768021</v>
      </c>
      <c r="H15" s="2">
        <f t="shared" si="2"/>
        <v>-9261.0003275534073</v>
      </c>
    </row>
  </sheetData>
  <mergeCells count="11">
    <mergeCell ref="A1:K1"/>
    <mergeCell ref="A3:N3"/>
    <mergeCell ref="A5:A7"/>
    <mergeCell ref="B5:B7"/>
    <mergeCell ref="C5:C7"/>
    <mergeCell ref="D5:D7"/>
    <mergeCell ref="E5:E7"/>
    <mergeCell ref="H5:H7"/>
    <mergeCell ref="F6:F7"/>
    <mergeCell ref="G6:G7"/>
    <mergeCell ref="F5:G5"/>
  </mergeCells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K10" sqref="K10"/>
    </sheetView>
  </sheetViews>
  <sheetFormatPr defaultRowHeight="28.5" customHeight="1" x14ac:dyDescent="0.25"/>
  <cols>
    <col min="1" max="1" width="9.140625" style="7"/>
    <col min="2" max="2" width="20.28515625" style="7" customWidth="1"/>
    <col min="3" max="6" width="9.140625" style="7"/>
    <col min="7" max="7" width="9.140625" style="7" customWidth="1"/>
    <col min="8" max="16384" width="9.140625" style="7"/>
  </cols>
  <sheetData>
    <row r="1" spans="1:14" ht="28.5" customHeight="1" x14ac:dyDescent="0.3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28.5" customHeight="1" x14ac:dyDescent="0.3">
      <c r="E2" s="8"/>
    </row>
    <row r="3" spans="1:14" ht="28.5" customHeight="1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14" ht="28.5" customHeight="1" x14ac:dyDescent="0.25">
      <c r="A5" s="19" t="s">
        <v>0</v>
      </c>
      <c r="B5" s="19" t="s">
        <v>1</v>
      </c>
      <c r="C5" s="19" t="s">
        <v>6</v>
      </c>
      <c r="D5" s="19" t="s">
        <v>7</v>
      </c>
      <c r="E5" s="19" t="s">
        <v>8</v>
      </c>
      <c r="F5" s="19" t="s">
        <v>2</v>
      </c>
      <c r="G5" s="19"/>
      <c r="H5" s="19" t="s">
        <v>9</v>
      </c>
    </row>
    <row r="6" spans="1:14" ht="28.5" customHeight="1" x14ac:dyDescent="0.25">
      <c r="A6" s="19"/>
      <c r="B6" s="19"/>
      <c r="C6" s="19"/>
      <c r="D6" s="19"/>
      <c r="E6" s="19"/>
      <c r="F6" s="20" t="s">
        <v>3</v>
      </c>
      <c r="G6" s="19" t="s">
        <v>4</v>
      </c>
      <c r="H6" s="19"/>
    </row>
    <row r="7" spans="1:14" ht="28.5" customHeight="1" x14ac:dyDescent="0.25">
      <c r="A7" s="19"/>
      <c r="B7" s="19"/>
      <c r="C7" s="19"/>
      <c r="D7" s="19"/>
      <c r="E7" s="19"/>
      <c r="F7" s="20"/>
      <c r="G7" s="19"/>
      <c r="H7" s="19"/>
    </row>
    <row r="8" spans="1:14" ht="28.5" customHeigh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</row>
    <row r="9" spans="1:14" ht="28.5" customHeight="1" x14ac:dyDescent="0.25">
      <c r="A9" s="1">
        <v>1</v>
      </c>
      <c r="B9" s="14" t="s">
        <v>74</v>
      </c>
      <c r="C9" s="4">
        <v>47.87</v>
      </c>
      <c r="D9" s="4">
        <v>12.44</v>
      </c>
      <c r="E9" s="4">
        <v>47.87</v>
      </c>
      <c r="F9" s="5">
        <f>3.5+1.993+1.8</f>
        <v>7.2930000000000001</v>
      </c>
      <c r="G9" s="5">
        <f>3.1+1.993+1.744</f>
        <v>6.8369999999999997</v>
      </c>
      <c r="H9" s="5">
        <f>(G9*(D9-C9))+((F9-G9)*(E9-C9))</f>
        <v>-242.23490999999999</v>
      </c>
    </row>
    <row r="10" spans="1:14" ht="28.5" customHeight="1" x14ac:dyDescent="0.25">
      <c r="A10" s="9" t="s">
        <v>5</v>
      </c>
      <c r="B10" s="10"/>
      <c r="C10" s="6"/>
      <c r="D10" s="6"/>
      <c r="E10" s="6"/>
      <c r="F10" s="2">
        <f>SUM(F9:F9)</f>
        <v>7.2930000000000001</v>
      </c>
      <c r="G10" s="2">
        <f>SUM(G9:G9)</f>
        <v>6.8369999999999997</v>
      </c>
      <c r="H10" s="2">
        <f>SUM(H9:H9)</f>
        <v>-242.23490999999999</v>
      </c>
    </row>
  </sheetData>
  <mergeCells count="11">
    <mergeCell ref="G6:G7"/>
    <mergeCell ref="A1:K1"/>
    <mergeCell ref="A3:N3"/>
    <mergeCell ref="A5:A7"/>
    <mergeCell ref="B5:B7"/>
    <mergeCell ref="C5:C7"/>
    <mergeCell ref="D5:D7"/>
    <mergeCell ref="E5:E7"/>
    <mergeCell ref="F5:G5"/>
    <mergeCell ref="H5:H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J9" sqref="J9"/>
    </sheetView>
  </sheetViews>
  <sheetFormatPr defaultRowHeight="27.75" customHeight="1" x14ac:dyDescent="0.25"/>
  <cols>
    <col min="1" max="1" width="9.140625" style="7"/>
    <col min="2" max="2" width="20.28515625" style="7" customWidth="1"/>
    <col min="3" max="6" width="9.140625" style="7"/>
    <col min="7" max="7" width="9.140625" style="7" customWidth="1"/>
    <col min="8" max="16384" width="9.140625" style="7"/>
  </cols>
  <sheetData>
    <row r="1" spans="1:14" ht="27.75" customHeight="1" x14ac:dyDescent="0.3">
      <c r="A1" s="17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27.75" customHeight="1" x14ac:dyDescent="0.3">
      <c r="E2" s="8"/>
    </row>
    <row r="3" spans="1:14" ht="27.75" customHeight="1" x14ac:dyDescent="0.25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14" ht="27.75" customHeight="1" x14ac:dyDescent="0.25">
      <c r="A5" s="19" t="s">
        <v>0</v>
      </c>
      <c r="B5" s="19" t="s">
        <v>1</v>
      </c>
      <c r="C5" s="19" t="s">
        <v>6</v>
      </c>
      <c r="D5" s="19" t="s">
        <v>7</v>
      </c>
      <c r="E5" s="19" t="s">
        <v>8</v>
      </c>
      <c r="F5" s="19" t="s">
        <v>2</v>
      </c>
      <c r="G5" s="19"/>
      <c r="H5" s="19" t="s">
        <v>9</v>
      </c>
    </row>
    <row r="6" spans="1:14" ht="27.75" customHeight="1" x14ac:dyDescent="0.25">
      <c r="A6" s="19"/>
      <c r="B6" s="19"/>
      <c r="C6" s="19"/>
      <c r="D6" s="19"/>
      <c r="E6" s="19"/>
      <c r="F6" s="20" t="s">
        <v>3</v>
      </c>
      <c r="G6" s="19" t="s">
        <v>4</v>
      </c>
      <c r="H6" s="19"/>
    </row>
    <row r="7" spans="1:14" ht="27.75" customHeight="1" x14ac:dyDescent="0.25">
      <c r="A7" s="19"/>
      <c r="B7" s="19"/>
      <c r="C7" s="19"/>
      <c r="D7" s="19"/>
      <c r="E7" s="19"/>
      <c r="F7" s="20"/>
      <c r="G7" s="19"/>
      <c r="H7" s="19"/>
    </row>
    <row r="8" spans="1:14" ht="27.75" customHeigh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</row>
    <row r="9" spans="1:14" ht="27.75" customHeight="1" x14ac:dyDescent="0.25">
      <c r="A9" s="1">
        <v>1</v>
      </c>
      <c r="B9" s="14" t="s">
        <v>74</v>
      </c>
      <c r="C9" s="13">
        <v>39.1</v>
      </c>
      <c r="D9" s="4">
        <v>26.29</v>
      </c>
      <c r="E9" s="4">
        <v>39.1</v>
      </c>
      <c r="F9" s="4">
        <v>124.2</v>
      </c>
      <c r="G9" s="4">
        <v>122.2</v>
      </c>
      <c r="H9" s="13">
        <f>(G9*(D9-C9))+((F9-G9)*(E9-C9))</f>
        <v>-1565.3820000000003</v>
      </c>
    </row>
    <row r="10" spans="1:14" ht="27.75" customHeight="1" x14ac:dyDescent="0.25">
      <c r="A10" s="1">
        <v>2</v>
      </c>
      <c r="B10" s="14" t="s">
        <v>75</v>
      </c>
      <c r="C10" s="13">
        <v>39.1</v>
      </c>
      <c r="D10" s="4">
        <v>11.35</v>
      </c>
      <c r="E10" s="4">
        <v>35</v>
      </c>
      <c r="F10" s="4">
        <v>85.7</v>
      </c>
      <c r="G10" s="4">
        <v>85.7</v>
      </c>
      <c r="H10" s="13">
        <f t="shared" ref="H10:H13" si="0">(G10*(D10-C10))+((F10-G10)*(E10-C10))</f>
        <v>-2378.1750000000002</v>
      </c>
    </row>
    <row r="11" spans="1:14" ht="27.75" customHeight="1" x14ac:dyDescent="0.25">
      <c r="A11" s="1">
        <v>3</v>
      </c>
      <c r="B11" s="14" t="s">
        <v>76</v>
      </c>
      <c r="C11" s="13">
        <v>39.1</v>
      </c>
      <c r="D11" s="4">
        <v>16.97</v>
      </c>
      <c r="E11" s="4">
        <v>17.739999999999998</v>
      </c>
      <c r="F11" s="4">
        <v>102.9</v>
      </c>
      <c r="G11" s="4">
        <v>102.9</v>
      </c>
      <c r="H11" s="13">
        <f t="shared" si="0"/>
        <v>-2277.1770000000006</v>
      </c>
    </row>
    <row r="12" spans="1:14" ht="27.75" customHeight="1" x14ac:dyDescent="0.25">
      <c r="A12" s="1">
        <v>4</v>
      </c>
      <c r="B12" s="14" t="s">
        <v>77</v>
      </c>
      <c r="C12" s="13">
        <v>39.1</v>
      </c>
      <c r="D12" s="4">
        <v>20.74</v>
      </c>
      <c r="E12" s="4">
        <v>51.86</v>
      </c>
      <c r="F12" s="4">
        <v>63.8</v>
      </c>
      <c r="G12" s="4">
        <v>63.8</v>
      </c>
      <c r="H12" s="13">
        <f t="shared" si="0"/>
        <v>-1171.3680000000002</v>
      </c>
    </row>
    <row r="13" spans="1:14" ht="27.75" customHeight="1" x14ac:dyDescent="0.25">
      <c r="A13" s="1">
        <v>5</v>
      </c>
      <c r="B13" s="32" t="s">
        <v>78</v>
      </c>
      <c r="C13" s="13">
        <v>39.1</v>
      </c>
      <c r="D13" s="4">
        <v>11.93</v>
      </c>
      <c r="E13" s="4">
        <v>11.93</v>
      </c>
      <c r="F13" s="4">
        <v>124.4</v>
      </c>
      <c r="G13" s="4">
        <v>124.4</v>
      </c>
      <c r="H13" s="13">
        <f t="shared" si="0"/>
        <v>-3379.9480000000003</v>
      </c>
    </row>
    <row r="14" spans="1:14" ht="27.75" customHeight="1" x14ac:dyDescent="0.25">
      <c r="A14" s="9" t="s">
        <v>5</v>
      </c>
      <c r="B14" s="10"/>
      <c r="C14" s="6"/>
      <c r="D14" s="6"/>
      <c r="E14" s="6"/>
      <c r="F14" s="2">
        <f>SUM(F9:F13)</f>
        <v>501</v>
      </c>
      <c r="G14" s="2">
        <f t="shared" ref="G14:H14" si="1">SUM(G9:G13)</f>
        <v>499</v>
      </c>
      <c r="H14" s="1">
        <f t="shared" si="1"/>
        <v>-10772.050000000003</v>
      </c>
    </row>
  </sheetData>
  <mergeCells count="11">
    <mergeCell ref="G6:G7"/>
    <mergeCell ref="A1:K1"/>
    <mergeCell ref="A3:N3"/>
    <mergeCell ref="A5:A7"/>
    <mergeCell ref="B5:B7"/>
    <mergeCell ref="C5:C7"/>
    <mergeCell ref="D5:D7"/>
    <mergeCell ref="E5:E7"/>
    <mergeCell ref="F5:G5"/>
    <mergeCell ref="H5:H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K10" sqref="K10"/>
    </sheetView>
  </sheetViews>
  <sheetFormatPr defaultRowHeight="15" x14ac:dyDescent="0.25"/>
  <cols>
    <col min="1" max="1" width="9.140625" style="7"/>
    <col min="2" max="2" width="20.28515625" style="7" customWidth="1"/>
    <col min="3" max="6" width="9.140625" style="7"/>
    <col min="7" max="7" width="9.140625" style="7" customWidth="1"/>
    <col min="8" max="16384" width="9.140625" style="7"/>
  </cols>
  <sheetData>
    <row r="1" spans="1:14" ht="18.75" x14ac:dyDescent="0.3">
      <c r="A1" s="17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18.75" x14ac:dyDescent="0.3">
      <c r="E2" s="8"/>
    </row>
    <row r="3" spans="1:14" ht="15.75" x14ac:dyDescent="0.25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14" ht="33" customHeight="1" x14ac:dyDescent="0.25">
      <c r="A5" s="19" t="s">
        <v>0</v>
      </c>
      <c r="B5" s="19" t="s">
        <v>1</v>
      </c>
      <c r="C5" s="19" t="s">
        <v>6</v>
      </c>
      <c r="D5" s="19" t="s">
        <v>7</v>
      </c>
      <c r="E5" s="19" t="s">
        <v>8</v>
      </c>
      <c r="F5" s="19" t="s">
        <v>2</v>
      </c>
      <c r="G5" s="19"/>
      <c r="H5" s="19" t="s">
        <v>9</v>
      </c>
    </row>
    <row r="6" spans="1:14" ht="15" customHeight="1" x14ac:dyDescent="0.25">
      <c r="A6" s="19"/>
      <c r="B6" s="19"/>
      <c r="C6" s="19"/>
      <c r="D6" s="19"/>
      <c r="E6" s="19"/>
      <c r="F6" s="20" t="s">
        <v>3</v>
      </c>
      <c r="G6" s="19" t="s">
        <v>4</v>
      </c>
      <c r="H6" s="19"/>
    </row>
    <row r="7" spans="1:14" ht="87.75" customHeight="1" x14ac:dyDescent="0.25">
      <c r="A7" s="19"/>
      <c r="B7" s="19"/>
      <c r="C7" s="19"/>
      <c r="D7" s="19"/>
      <c r="E7" s="19"/>
      <c r="F7" s="20"/>
      <c r="G7" s="19"/>
      <c r="H7" s="19"/>
    </row>
    <row r="8" spans="1:14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</row>
    <row r="9" spans="1:14" x14ac:dyDescent="0.25">
      <c r="A9" s="1">
        <v>1</v>
      </c>
      <c r="B9" s="14" t="s">
        <v>79</v>
      </c>
      <c r="C9" s="4">
        <v>39.1</v>
      </c>
      <c r="D9" s="4">
        <v>10.37</v>
      </c>
      <c r="E9" s="4">
        <v>10.37</v>
      </c>
      <c r="F9" s="4">
        <v>51.8</v>
      </c>
      <c r="G9" s="5">
        <f>F9/1.0114</f>
        <v>51.216136049040927</v>
      </c>
      <c r="H9" s="5">
        <f>(G9*(D9-C9))+((F9-G9)*(E9-C9))</f>
        <v>-1488.2140000000002</v>
      </c>
    </row>
    <row r="10" spans="1:14" x14ac:dyDescent="0.25">
      <c r="A10" s="1">
        <v>2</v>
      </c>
      <c r="B10" s="14" t="s">
        <v>80</v>
      </c>
      <c r="C10" s="4">
        <v>39.1</v>
      </c>
      <c r="D10" s="4">
        <v>12.71</v>
      </c>
      <c r="E10" s="4">
        <v>12.71</v>
      </c>
      <c r="F10" s="4">
        <v>16.5</v>
      </c>
      <c r="G10" s="5">
        <f t="shared" ref="G10:G11" si="0">F10/1.0114</f>
        <v>16.314020170061301</v>
      </c>
      <c r="H10" s="5">
        <f t="shared" ref="H10:H11" si="1">(G10*(D10-C10))+((F10-G10)*(E10-C10))</f>
        <v>-435.435</v>
      </c>
    </row>
    <row r="11" spans="1:14" x14ac:dyDescent="0.25">
      <c r="A11" s="1">
        <v>3</v>
      </c>
      <c r="B11" s="14" t="s">
        <v>81</v>
      </c>
      <c r="C11" s="4">
        <v>39.1</v>
      </c>
      <c r="D11" s="4">
        <v>13.25</v>
      </c>
      <c r="E11" s="4">
        <v>13.25</v>
      </c>
      <c r="F11" s="4">
        <v>11.3</v>
      </c>
      <c r="G11" s="5">
        <f t="shared" si="0"/>
        <v>11.172631995254102</v>
      </c>
      <c r="H11" s="5">
        <f t="shared" si="1"/>
        <v>-292.10500000000002</v>
      </c>
    </row>
    <row r="12" spans="1:14" x14ac:dyDescent="0.25">
      <c r="A12" s="9" t="s">
        <v>5</v>
      </c>
      <c r="B12" s="10"/>
      <c r="C12" s="6"/>
      <c r="D12" s="6"/>
      <c r="E12" s="6"/>
      <c r="F12" s="1">
        <f>SUM(F9:F11)</f>
        <v>79.599999999999994</v>
      </c>
      <c r="G12" s="2">
        <f t="shared" ref="G12:H12" si="2">SUM(G9:G11)</f>
        <v>78.702788214356332</v>
      </c>
      <c r="H12" s="1">
        <f t="shared" si="2"/>
        <v>-2215.7539999999999</v>
      </c>
    </row>
  </sheetData>
  <mergeCells count="11">
    <mergeCell ref="G6:G7"/>
    <mergeCell ref="A1:K1"/>
    <mergeCell ref="A3:N3"/>
    <mergeCell ref="A5:A7"/>
    <mergeCell ref="B5:B7"/>
    <mergeCell ref="C5:C7"/>
    <mergeCell ref="D5:D7"/>
    <mergeCell ref="E5:E7"/>
    <mergeCell ref="F5:G5"/>
    <mergeCell ref="H5:H7"/>
    <mergeCell ref="F6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XFD1048576"/>
    </sheetView>
  </sheetViews>
  <sheetFormatPr defaultRowHeight="15" x14ac:dyDescent="0.25"/>
  <cols>
    <col min="1" max="1" width="9.140625" style="7"/>
    <col min="2" max="2" width="20.28515625" style="7" customWidth="1"/>
    <col min="3" max="6" width="9.140625" style="7"/>
    <col min="7" max="7" width="9.140625" style="7" customWidth="1"/>
    <col min="8" max="16384" width="9.140625" style="7"/>
  </cols>
  <sheetData>
    <row r="1" spans="1:14" ht="18.75" x14ac:dyDescent="0.3">
      <c r="A1" s="17" t="s">
        <v>72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18.75" x14ac:dyDescent="0.3">
      <c r="E2" s="8"/>
    </row>
    <row r="3" spans="1:14" ht="15.75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14" ht="33" customHeight="1" x14ac:dyDescent="0.25">
      <c r="A5" s="19" t="s">
        <v>0</v>
      </c>
      <c r="B5" s="19" t="s">
        <v>1</v>
      </c>
      <c r="C5" s="19" t="s">
        <v>6</v>
      </c>
      <c r="D5" s="19" t="s">
        <v>7</v>
      </c>
      <c r="E5" s="19" t="s">
        <v>8</v>
      </c>
      <c r="F5" s="19" t="s">
        <v>2</v>
      </c>
      <c r="G5" s="19"/>
      <c r="H5" s="19" t="s">
        <v>9</v>
      </c>
    </row>
    <row r="6" spans="1:14" ht="15" customHeight="1" x14ac:dyDescent="0.25">
      <c r="A6" s="19"/>
      <c r="B6" s="19"/>
      <c r="C6" s="19"/>
      <c r="D6" s="19"/>
      <c r="E6" s="19"/>
      <c r="F6" s="20" t="s">
        <v>3</v>
      </c>
      <c r="G6" s="19" t="s">
        <v>4</v>
      </c>
      <c r="H6" s="19"/>
    </row>
    <row r="7" spans="1:14" ht="87.75" customHeight="1" x14ac:dyDescent="0.25">
      <c r="A7" s="19"/>
      <c r="B7" s="19"/>
      <c r="C7" s="19"/>
      <c r="D7" s="19"/>
      <c r="E7" s="19"/>
      <c r="F7" s="20"/>
      <c r="G7" s="19"/>
      <c r="H7" s="19"/>
    </row>
    <row r="8" spans="1:14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</row>
    <row r="9" spans="1:14" x14ac:dyDescent="0.25">
      <c r="A9" s="1">
        <v>1</v>
      </c>
      <c r="B9" s="14" t="s">
        <v>82</v>
      </c>
      <c r="C9" s="4">
        <v>47.87</v>
      </c>
      <c r="D9" s="4">
        <v>30.76</v>
      </c>
      <c r="E9" s="4">
        <v>50.06</v>
      </c>
      <c r="F9" s="4">
        <f>328.2+51.3+57.3</f>
        <v>436.8</v>
      </c>
      <c r="G9" s="4">
        <f>283.6+51.3+42.9</f>
        <v>377.8</v>
      </c>
      <c r="H9" s="5">
        <f>(G9*(D9-C9))+((F9-G9)*(E9-C9))</f>
        <v>-6334.9479999999985</v>
      </c>
    </row>
    <row r="10" spans="1:14" x14ac:dyDescent="0.25">
      <c r="A10" s="1">
        <v>2</v>
      </c>
      <c r="B10" s="6" t="s">
        <v>83</v>
      </c>
      <c r="C10" s="1">
        <v>47.87</v>
      </c>
      <c r="D10" s="1">
        <v>35.450000000000003</v>
      </c>
      <c r="E10" s="1">
        <v>47.87</v>
      </c>
      <c r="F10" s="1">
        <f>7.4+2.4+1.7</f>
        <v>11.5</v>
      </c>
      <c r="G10" s="2">
        <f>7+2.4+1.5</f>
        <v>10.9</v>
      </c>
      <c r="H10" s="5">
        <f>(G10*(D10-C10))+((F10-G10)*(E10-C10))</f>
        <v>-135.37799999999996</v>
      </c>
    </row>
    <row r="11" spans="1:14" x14ac:dyDescent="0.25">
      <c r="A11" s="9" t="s">
        <v>5</v>
      </c>
      <c r="B11" s="10"/>
      <c r="C11" s="6"/>
      <c r="D11" s="6"/>
      <c r="E11" s="6"/>
      <c r="F11" s="1">
        <f>SUM(F9:F10)</f>
        <v>448.3</v>
      </c>
      <c r="G11" s="1">
        <f>SUM(G9:G10)</f>
        <v>388.7</v>
      </c>
      <c r="H11" s="2">
        <f>SUM(H9:H10)</f>
        <v>-6470.3259999999982</v>
      </c>
    </row>
  </sheetData>
  <mergeCells count="11">
    <mergeCell ref="G6:G7"/>
    <mergeCell ref="A1:K1"/>
    <mergeCell ref="A3:N3"/>
    <mergeCell ref="A5:A7"/>
    <mergeCell ref="B5:B7"/>
    <mergeCell ref="C5:C7"/>
    <mergeCell ref="D5:D7"/>
    <mergeCell ref="E5:E7"/>
    <mergeCell ref="F5:G5"/>
    <mergeCell ref="H5:H7"/>
    <mergeCell ref="F6:F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I14" sqref="I14"/>
    </sheetView>
  </sheetViews>
  <sheetFormatPr defaultRowHeight="15" x14ac:dyDescent="0.25"/>
  <cols>
    <col min="1" max="1" width="9.140625" style="7"/>
    <col min="2" max="2" width="20.28515625" style="7" customWidth="1"/>
    <col min="3" max="4" width="9.140625" style="7"/>
    <col min="5" max="5" width="15" style="7" customWidth="1"/>
    <col min="6" max="6" width="9.140625" style="7"/>
    <col min="7" max="8" width="9.140625" style="7" customWidth="1"/>
    <col min="9" max="16384" width="9.140625" style="7"/>
  </cols>
  <sheetData>
    <row r="1" spans="1:13" ht="18.75" x14ac:dyDescent="0.3">
      <c r="A1" s="17" t="s">
        <v>84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ht="18.75" x14ac:dyDescent="0.3">
      <c r="E2" s="8"/>
    </row>
    <row r="3" spans="1:13" ht="15.75" x14ac:dyDescent="0.25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5" spans="1:13" ht="33" customHeight="1" x14ac:dyDescent="0.25">
      <c r="A5" s="19" t="s">
        <v>0</v>
      </c>
      <c r="B5" s="19" t="s">
        <v>1</v>
      </c>
      <c r="C5" s="19" t="s">
        <v>6</v>
      </c>
      <c r="D5" s="19" t="s">
        <v>7</v>
      </c>
      <c r="E5" s="19" t="s">
        <v>8</v>
      </c>
      <c r="F5" s="19" t="s">
        <v>2</v>
      </c>
      <c r="G5" s="19"/>
      <c r="H5" s="19" t="s">
        <v>9</v>
      </c>
    </row>
    <row r="6" spans="1:13" ht="15" customHeight="1" x14ac:dyDescent="0.25">
      <c r="A6" s="19"/>
      <c r="B6" s="19"/>
      <c r="C6" s="19"/>
      <c r="D6" s="19"/>
      <c r="E6" s="19"/>
      <c r="F6" s="20" t="s">
        <v>3</v>
      </c>
      <c r="G6" s="19" t="s">
        <v>4</v>
      </c>
      <c r="H6" s="19"/>
    </row>
    <row r="7" spans="1:13" ht="87.75" customHeight="1" x14ac:dyDescent="0.25">
      <c r="A7" s="19"/>
      <c r="B7" s="19"/>
      <c r="C7" s="19"/>
      <c r="D7" s="19"/>
      <c r="E7" s="19"/>
      <c r="F7" s="20"/>
      <c r="G7" s="19"/>
      <c r="H7" s="19"/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</row>
    <row r="9" spans="1:13" x14ac:dyDescent="0.25">
      <c r="A9" s="1">
        <v>1</v>
      </c>
      <c r="B9" s="14" t="s">
        <v>82</v>
      </c>
      <c r="C9" s="13">
        <v>39.1</v>
      </c>
      <c r="D9" s="13">
        <v>19.350000000000001</v>
      </c>
      <c r="E9" s="13">
        <v>39.1</v>
      </c>
      <c r="F9" s="5">
        <v>685.3</v>
      </c>
      <c r="G9" s="4">
        <v>620.1</v>
      </c>
      <c r="H9" s="5">
        <f>(G9*(D9-C9))+((F9-G9)*(E9-C9))</f>
        <v>-12246.975</v>
      </c>
    </row>
    <row r="10" spans="1:13" x14ac:dyDescent="0.25">
      <c r="A10" s="1">
        <v>2</v>
      </c>
      <c r="B10" s="14" t="s">
        <v>85</v>
      </c>
      <c r="C10" s="13">
        <v>39.1</v>
      </c>
      <c r="D10" s="13">
        <v>19.350000000000001</v>
      </c>
      <c r="E10" s="13">
        <v>39.1</v>
      </c>
      <c r="F10" s="5">
        <v>94</v>
      </c>
      <c r="G10" s="5">
        <v>97.3</v>
      </c>
      <c r="H10" s="13">
        <f t="shared" ref="H10:H19" si="0">(G10*(D10-C10))+((F10-G10)*(E10-C10))</f>
        <v>-1921.675</v>
      </c>
    </row>
    <row r="11" spans="1:13" x14ac:dyDescent="0.25">
      <c r="A11" s="1">
        <v>3</v>
      </c>
      <c r="B11" s="14" t="s">
        <v>86</v>
      </c>
      <c r="C11" s="13">
        <v>39.1</v>
      </c>
      <c r="D11" s="13">
        <v>19.350000000000001</v>
      </c>
      <c r="E11" s="13">
        <v>39.1</v>
      </c>
      <c r="F11" s="4">
        <v>91.3</v>
      </c>
      <c r="G11" s="5">
        <v>82.8</v>
      </c>
      <c r="H11" s="13">
        <f t="shared" si="0"/>
        <v>-1635.3</v>
      </c>
    </row>
    <row r="12" spans="1:13" x14ac:dyDescent="0.25">
      <c r="A12" s="1">
        <v>4</v>
      </c>
      <c r="B12" s="14" t="s">
        <v>87</v>
      </c>
      <c r="C12" s="13">
        <v>39.1</v>
      </c>
      <c r="D12" s="13">
        <v>19.350000000000001</v>
      </c>
      <c r="E12" s="13">
        <v>39.1</v>
      </c>
      <c r="F12" s="4">
        <v>171.5</v>
      </c>
      <c r="G12" s="4">
        <v>173.8</v>
      </c>
      <c r="H12" s="13">
        <f t="shared" si="0"/>
        <v>-3432.55</v>
      </c>
    </row>
    <row r="13" spans="1:13" x14ac:dyDescent="0.25">
      <c r="A13" s="1">
        <v>5</v>
      </c>
      <c r="B13" s="14" t="s">
        <v>88</v>
      </c>
      <c r="C13" s="13">
        <v>39.1</v>
      </c>
      <c r="D13" s="13">
        <v>19.350000000000001</v>
      </c>
      <c r="E13" s="13">
        <v>39.1</v>
      </c>
      <c r="F13" s="5">
        <v>49</v>
      </c>
      <c r="G13" s="4">
        <v>49.5</v>
      </c>
      <c r="H13" s="5">
        <f t="shared" si="0"/>
        <v>-977.625</v>
      </c>
    </row>
    <row r="14" spans="1:13" x14ac:dyDescent="0.25">
      <c r="A14" s="1">
        <v>6</v>
      </c>
      <c r="B14" s="14" t="s">
        <v>89</v>
      </c>
      <c r="C14" s="13">
        <v>39.1</v>
      </c>
      <c r="D14" s="13">
        <v>19.350000000000001</v>
      </c>
      <c r="E14" s="13">
        <v>39.1</v>
      </c>
      <c r="F14" s="5">
        <v>132.1</v>
      </c>
      <c r="G14" s="4">
        <v>129.5</v>
      </c>
      <c r="H14" s="5">
        <f>(G14*(D14-C14))+((F14-G14)*(E14-C14))</f>
        <v>-2557.625</v>
      </c>
    </row>
    <row r="15" spans="1:13" x14ac:dyDescent="0.25">
      <c r="A15" s="1">
        <v>7</v>
      </c>
      <c r="B15" s="14" t="s">
        <v>90</v>
      </c>
      <c r="C15" s="13">
        <v>39.1</v>
      </c>
      <c r="D15" s="13">
        <v>19.350000000000001</v>
      </c>
      <c r="E15" s="13">
        <v>39.1</v>
      </c>
      <c r="F15" s="5">
        <v>136.30000000000001</v>
      </c>
      <c r="G15" s="5">
        <v>132</v>
      </c>
      <c r="H15" s="5">
        <f t="shared" si="0"/>
        <v>-2607</v>
      </c>
    </row>
    <row r="16" spans="1:13" x14ac:dyDescent="0.25">
      <c r="A16" s="1">
        <v>8</v>
      </c>
      <c r="B16" s="14" t="s">
        <v>91</v>
      </c>
      <c r="C16" s="13">
        <v>39.1</v>
      </c>
      <c r="D16" s="13">
        <v>19.350000000000001</v>
      </c>
      <c r="E16" s="13">
        <v>39.1</v>
      </c>
      <c r="F16" s="4">
        <v>150.80000000000001</v>
      </c>
      <c r="G16" s="4">
        <v>151.9</v>
      </c>
      <c r="H16" s="13">
        <f t="shared" si="0"/>
        <v>-3000.0250000000001</v>
      </c>
    </row>
    <row r="17" spans="1:8" x14ac:dyDescent="0.25">
      <c r="A17" s="1">
        <v>9</v>
      </c>
      <c r="B17" s="14" t="s">
        <v>92</v>
      </c>
      <c r="C17" s="13">
        <v>39.1</v>
      </c>
      <c r="D17" s="13">
        <v>19.350000000000001</v>
      </c>
      <c r="E17" s="13">
        <v>39.1</v>
      </c>
      <c r="F17" s="4">
        <v>37.6</v>
      </c>
      <c r="G17" s="4">
        <v>36.5</v>
      </c>
      <c r="H17" s="13">
        <f t="shared" si="0"/>
        <v>-720.875</v>
      </c>
    </row>
    <row r="18" spans="1:8" x14ac:dyDescent="0.25">
      <c r="A18" s="1">
        <v>10</v>
      </c>
      <c r="B18" s="14" t="s">
        <v>93</v>
      </c>
      <c r="C18" s="13">
        <v>39.1</v>
      </c>
      <c r="D18" s="13">
        <v>19.350000000000001</v>
      </c>
      <c r="E18" s="13">
        <v>39.1</v>
      </c>
      <c r="F18" s="4">
        <v>130.30000000000001</v>
      </c>
      <c r="G18" s="4">
        <v>127.2</v>
      </c>
      <c r="H18" s="13">
        <f t="shared" si="0"/>
        <v>-2512.2000000000003</v>
      </c>
    </row>
    <row r="19" spans="1:8" x14ac:dyDescent="0.25">
      <c r="A19" s="1">
        <v>11</v>
      </c>
      <c r="B19" s="6" t="s">
        <v>94</v>
      </c>
      <c r="C19" s="13">
        <v>39.1</v>
      </c>
      <c r="D19" s="13">
        <v>19.350000000000001</v>
      </c>
      <c r="E19" s="13">
        <v>39.1</v>
      </c>
      <c r="F19" s="2">
        <v>68</v>
      </c>
      <c r="G19" s="1">
        <v>64.400000000000006</v>
      </c>
      <c r="H19" s="13">
        <f t="shared" si="0"/>
        <v>-1271.9000000000001</v>
      </c>
    </row>
    <row r="20" spans="1:8" x14ac:dyDescent="0.25">
      <c r="A20" s="9" t="s">
        <v>5</v>
      </c>
      <c r="B20" s="10"/>
      <c r="C20" s="6"/>
      <c r="D20" s="6"/>
      <c r="E20" s="6"/>
      <c r="F20" s="1">
        <f>SUM(F9:F19)</f>
        <v>1746.1999999999996</v>
      </c>
      <c r="G20" s="2">
        <f>SUM(G9:G19)</f>
        <v>1665.0000000000002</v>
      </c>
      <c r="H20" s="2">
        <f>SUM(H9:H19)</f>
        <v>-32883.75</v>
      </c>
    </row>
  </sheetData>
  <mergeCells count="11">
    <mergeCell ref="G6:G7"/>
    <mergeCell ref="A1:K1"/>
    <mergeCell ref="A3:M3"/>
    <mergeCell ref="A5:A7"/>
    <mergeCell ref="B5:B7"/>
    <mergeCell ref="C5:C7"/>
    <mergeCell ref="D5:D7"/>
    <mergeCell ref="E5:E7"/>
    <mergeCell ref="F5:G5"/>
    <mergeCell ref="H5:H7"/>
    <mergeCell ref="F6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M19" sqref="M19"/>
    </sheetView>
  </sheetViews>
  <sheetFormatPr defaultRowHeight="28.5" customHeight="1" x14ac:dyDescent="0.25"/>
  <cols>
    <col min="1" max="1" width="4.42578125" style="7" customWidth="1"/>
    <col min="2" max="2" width="17.42578125" style="7" customWidth="1"/>
    <col min="3" max="3" width="8.42578125" style="7" customWidth="1"/>
    <col min="4" max="4" width="13" style="7" customWidth="1"/>
    <col min="5" max="5" width="9.28515625" style="7" customWidth="1"/>
    <col min="6" max="6" width="6.7109375" style="7" customWidth="1"/>
    <col min="7" max="7" width="7.5703125" style="7" customWidth="1"/>
    <col min="8" max="8" width="7" style="7" customWidth="1"/>
    <col min="9" max="9" width="7.42578125" style="7" customWidth="1"/>
    <col min="10" max="10" width="8.28515625" style="7" customWidth="1"/>
    <col min="11" max="16384" width="9.140625" style="7"/>
  </cols>
  <sheetData>
    <row r="1" spans="1:14" ht="28.5" customHeight="1" x14ac:dyDescent="0.3">
      <c r="A1" s="17" t="s">
        <v>95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28.5" customHeight="1" x14ac:dyDescent="0.3">
      <c r="E2" s="8"/>
    </row>
    <row r="3" spans="1:14" ht="28.5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14" ht="28.5" customHeight="1" x14ac:dyDescent="0.25">
      <c r="A5" s="19" t="s">
        <v>0</v>
      </c>
      <c r="B5" s="19" t="s">
        <v>1</v>
      </c>
      <c r="C5" s="19" t="s">
        <v>22</v>
      </c>
      <c r="D5" s="19" t="s">
        <v>23</v>
      </c>
      <c r="E5" s="19" t="s">
        <v>24</v>
      </c>
      <c r="F5" s="19" t="s">
        <v>2</v>
      </c>
      <c r="G5" s="19"/>
      <c r="H5" s="19"/>
      <c r="I5" s="19"/>
      <c r="J5" s="19" t="s">
        <v>9</v>
      </c>
    </row>
    <row r="6" spans="1:14" ht="28.5" customHeight="1" x14ac:dyDescent="0.25">
      <c r="A6" s="19"/>
      <c r="B6" s="19"/>
      <c r="C6" s="19"/>
      <c r="D6" s="19"/>
      <c r="E6" s="19"/>
      <c r="F6" s="20" t="s">
        <v>3</v>
      </c>
      <c r="G6" s="19" t="s">
        <v>4</v>
      </c>
      <c r="H6" s="19" t="s">
        <v>40</v>
      </c>
      <c r="I6" s="19" t="s">
        <v>41</v>
      </c>
      <c r="J6" s="19"/>
    </row>
    <row r="7" spans="1:14" ht="28.5" customHeight="1" x14ac:dyDescent="0.25">
      <c r="A7" s="19"/>
      <c r="B7" s="19"/>
      <c r="C7" s="19"/>
      <c r="D7" s="19"/>
      <c r="E7" s="19"/>
      <c r="F7" s="20"/>
      <c r="G7" s="19"/>
      <c r="H7" s="19"/>
      <c r="I7" s="19"/>
      <c r="J7" s="19"/>
    </row>
    <row r="8" spans="1:14" ht="28.5" customHeigh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4" ht="28.5" customHeight="1" x14ac:dyDescent="0.25">
      <c r="A9" s="1">
        <v>1</v>
      </c>
      <c r="B9" s="33" t="s">
        <v>96</v>
      </c>
      <c r="C9" s="24">
        <v>320.55</v>
      </c>
      <c r="D9" s="1">
        <v>319.08999999999997</v>
      </c>
      <c r="E9" s="1">
        <v>298.62</v>
      </c>
      <c r="F9" s="25">
        <f>SUM(G9:I9)</f>
        <v>1.952</v>
      </c>
      <c r="G9" s="25">
        <f>0.97+0.457+0.45</f>
        <v>1.877</v>
      </c>
      <c r="H9" s="1">
        <v>2.1000000000000001E-2</v>
      </c>
      <c r="I9" s="1">
        <v>5.3999999999999999E-2</v>
      </c>
      <c r="J9" s="16">
        <f>(D9*G9+10.11*H9+16.44*I9)-F9*C9</f>
        <v>-25.681600000000117</v>
      </c>
    </row>
    <row r="10" spans="1:14" ht="28.5" customHeight="1" x14ac:dyDescent="0.25">
      <c r="A10" s="1">
        <v>2</v>
      </c>
      <c r="B10" s="6" t="s">
        <v>97</v>
      </c>
      <c r="C10" s="24">
        <v>374.55</v>
      </c>
      <c r="D10" s="1">
        <v>362.71</v>
      </c>
      <c r="E10" s="1">
        <v>362.71</v>
      </c>
      <c r="F10" s="25">
        <f t="shared" ref="F10:F17" si="0">SUM(G10:I10)</f>
        <v>1.411</v>
      </c>
      <c r="G10" s="1">
        <v>1.278</v>
      </c>
      <c r="H10" s="25">
        <v>2.1000000000000001E-2</v>
      </c>
      <c r="I10" s="25">
        <v>0.112</v>
      </c>
      <c r="J10" s="16">
        <f t="shared" ref="J10:J17" si="1">(D10*G10+10.11*H10+16.44*I10)-F10*C10</f>
        <v>-62.893080000000054</v>
      </c>
    </row>
    <row r="11" spans="1:14" ht="28.5" customHeight="1" x14ac:dyDescent="0.25">
      <c r="A11" s="1">
        <v>3</v>
      </c>
      <c r="B11" s="10" t="s">
        <v>98</v>
      </c>
      <c r="C11" s="24">
        <v>290.63</v>
      </c>
      <c r="D11" s="1">
        <v>140.74</v>
      </c>
      <c r="E11" s="1">
        <v>620.02</v>
      </c>
      <c r="F11" s="25">
        <f t="shared" si="0"/>
        <v>1.3679999999999999</v>
      </c>
      <c r="G11" s="1">
        <f>0.638+0.433+0.285</f>
        <v>1.3559999999999999</v>
      </c>
      <c r="H11" s="25">
        <v>8.0000000000000002E-3</v>
      </c>
      <c r="I11" s="25">
        <v>4.0000000000000001E-3</v>
      </c>
      <c r="J11" s="16">
        <f t="shared" si="1"/>
        <v>-206.59175999999994</v>
      </c>
    </row>
    <row r="12" spans="1:14" ht="28.5" customHeight="1" x14ac:dyDescent="0.25">
      <c r="A12" s="1">
        <v>4</v>
      </c>
      <c r="B12" s="10" t="s">
        <v>99</v>
      </c>
      <c r="C12" s="24">
        <v>244.23</v>
      </c>
      <c r="D12" s="1">
        <v>319.08999999999997</v>
      </c>
      <c r="E12" s="1">
        <v>238.48</v>
      </c>
      <c r="F12" s="25">
        <f t="shared" si="0"/>
        <v>4.5999999999999999E-2</v>
      </c>
      <c r="G12" s="1">
        <v>2.5999999999999999E-2</v>
      </c>
      <c r="H12" s="2">
        <v>0</v>
      </c>
      <c r="I12" s="25">
        <v>0.02</v>
      </c>
      <c r="J12" s="16">
        <f t="shared" si="1"/>
        <v>-2.6094400000000011</v>
      </c>
    </row>
    <row r="13" spans="1:14" ht="28.5" customHeight="1" x14ac:dyDescent="0.25">
      <c r="A13" s="1">
        <v>5</v>
      </c>
      <c r="B13" s="10" t="s">
        <v>100</v>
      </c>
      <c r="C13" s="24">
        <v>345.56</v>
      </c>
      <c r="D13" s="1">
        <v>344.17</v>
      </c>
      <c r="E13" s="1">
        <v>344.17</v>
      </c>
      <c r="F13" s="25">
        <f t="shared" si="0"/>
        <v>1.575</v>
      </c>
      <c r="G13" s="25">
        <f>0.373+0.389+0.388</f>
        <v>1.1499999999999999</v>
      </c>
      <c r="H13" s="25">
        <v>1.2E-2</v>
      </c>
      <c r="I13" s="25">
        <v>0.41299999999999998</v>
      </c>
      <c r="J13" s="16">
        <f t="shared" si="1"/>
        <v>-141.55045999999993</v>
      </c>
    </row>
    <row r="14" spans="1:14" ht="28.5" customHeight="1" x14ac:dyDescent="0.25">
      <c r="A14" s="1">
        <v>6</v>
      </c>
      <c r="B14" s="10" t="s">
        <v>101</v>
      </c>
      <c r="C14" s="24">
        <v>362.47</v>
      </c>
      <c r="D14" s="1">
        <v>361.16</v>
      </c>
      <c r="E14" s="1">
        <v>729.25</v>
      </c>
      <c r="F14" s="25">
        <f t="shared" si="0"/>
        <v>0.53200000000000003</v>
      </c>
      <c r="G14" s="1">
        <f>0.195+0.127+0.17</f>
        <v>0.49199999999999999</v>
      </c>
      <c r="H14" s="25">
        <v>2.5000000000000001E-2</v>
      </c>
      <c r="I14" s="25">
        <v>1.4999999999999999E-2</v>
      </c>
      <c r="J14" s="16">
        <f t="shared" si="1"/>
        <v>-14.643970000000024</v>
      </c>
    </row>
    <row r="15" spans="1:14" ht="28.5" customHeight="1" x14ac:dyDescent="0.25">
      <c r="A15" s="1">
        <v>7</v>
      </c>
      <c r="B15" s="10" t="s">
        <v>102</v>
      </c>
      <c r="C15" s="24">
        <v>334.22</v>
      </c>
      <c r="D15" s="1">
        <v>332.64</v>
      </c>
      <c r="E15" s="1">
        <v>422.68</v>
      </c>
      <c r="F15" s="25">
        <f t="shared" si="0"/>
        <v>0.94199999999999995</v>
      </c>
      <c r="G15" s="25">
        <f>0.289+0.325+0.316</f>
        <v>0.92999999999999994</v>
      </c>
      <c r="H15" s="25">
        <v>7.0000000000000001E-3</v>
      </c>
      <c r="I15" s="25">
        <v>5.0000000000000001E-3</v>
      </c>
      <c r="J15" s="16">
        <f t="shared" si="1"/>
        <v>-5.3270700000000488</v>
      </c>
    </row>
    <row r="16" spans="1:14" ht="28.5" customHeight="1" x14ac:dyDescent="0.25">
      <c r="A16" s="1">
        <v>8</v>
      </c>
      <c r="B16" s="10" t="s">
        <v>103</v>
      </c>
      <c r="C16" s="24">
        <v>394.03</v>
      </c>
      <c r="D16" s="1">
        <v>392.8</v>
      </c>
      <c r="E16" s="1">
        <v>368.85</v>
      </c>
      <c r="F16" s="25">
        <f t="shared" si="0"/>
        <v>0.90900000000000003</v>
      </c>
      <c r="G16" s="1">
        <f>0.235+0.328+0.31</f>
        <v>0.873</v>
      </c>
      <c r="H16" s="25">
        <v>7.0000000000000001E-3</v>
      </c>
      <c r="I16" s="25">
        <v>2.9000000000000001E-2</v>
      </c>
      <c r="J16" s="16">
        <f t="shared" si="1"/>
        <v>-14.711340000000007</v>
      </c>
    </row>
    <row r="17" spans="1:10" ht="28.5" customHeight="1" x14ac:dyDescent="0.25">
      <c r="A17" s="1">
        <v>9</v>
      </c>
      <c r="B17" s="10" t="s">
        <v>104</v>
      </c>
      <c r="C17" s="24">
        <v>360.62</v>
      </c>
      <c r="D17" s="1">
        <v>359.25</v>
      </c>
      <c r="E17" s="1">
        <v>359.25</v>
      </c>
      <c r="F17" s="25">
        <f t="shared" si="0"/>
        <v>1.1809999999999998</v>
      </c>
      <c r="G17" s="1">
        <f>0.344+0.385+0.398</f>
        <v>1.127</v>
      </c>
      <c r="H17" s="25">
        <v>1.2999999999999999E-2</v>
      </c>
      <c r="I17" s="25">
        <v>4.1000000000000002E-2</v>
      </c>
      <c r="J17" s="16">
        <f t="shared" si="1"/>
        <v>-20.211999999999932</v>
      </c>
    </row>
    <row r="18" spans="1:10" ht="28.5" customHeight="1" x14ac:dyDescent="0.25">
      <c r="A18" s="22" t="s">
        <v>5</v>
      </c>
      <c r="B18" s="23"/>
      <c r="C18" s="6"/>
      <c r="D18" s="6"/>
      <c r="E18" s="6"/>
      <c r="F18" s="1">
        <f>SUM(F9:F17)</f>
        <v>9.9160000000000004</v>
      </c>
      <c r="G18" s="25">
        <f>SUM(G9:G17)</f>
        <v>9.109</v>
      </c>
      <c r="H18" s="1">
        <f>SUM(H9:H17)</f>
        <v>0.114</v>
      </c>
      <c r="I18" s="1">
        <f>SUM(I9:I17)</f>
        <v>0.69300000000000006</v>
      </c>
      <c r="J18" s="16"/>
    </row>
  </sheetData>
  <mergeCells count="13">
    <mergeCell ref="G6:G7"/>
    <mergeCell ref="H6:H7"/>
    <mergeCell ref="I6:I7"/>
    <mergeCell ref="A1:K1"/>
    <mergeCell ref="A3:N3"/>
    <mergeCell ref="A5:A7"/>
    <mergeCell ref="B5:B7"/>
    <mergeCell ref="C5:C7"/>
    <mergeCell ref="D5:D7"/>
    <mergeCell ref="E5:E7"/>
    <mergeCell ref="F5:I5"/>
    <mergeCell ref="J5:J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O7" sqref="O7"/>
    </sheetView>
  </sheetViews>
  <sheetFormatPr defaultRowHeight="15" x14ac:dyDescent="0.25"/>
  <cols>
    <col min="1" max="1" width="9.140625" style="7"/>
    <col min="2" max="2" width="20.28515625" style="7" customWidth="1"/>
    <col min="3" max="6" width="9.140625" style="7"/>
    <col min="7" max="7" width="9.140625" style="7" customWidth="1"/>
    <col min="8" max="16384" width="9.140625" style="7"/>
  </cols>
  <sheetData>
    <row r="1" spans="1:13" ht="18.75" x14ac:dyDescent="0.3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ht="18.75" x14ac:dyDescent="0.3">
      <c r="E2" s="8"/>
    </row>
    <row r="3" spans="1:13" ht="15.75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5" spans="1:13" ht="33" customHeight="1" x14ac:dyDescent="0.25">
      <c r="A5" s="19" t="s">
        <v>0</v>
      </c>
      <c r="B5" s="19" t="s">
        <v>1</v>
      </c>
      <c r="C5" s="19" t="s">
        <v>6</v>
      </c>
      <c r="D5" s="19" t="s">
        <v>7</v>
      </c>
      <c r="E5" s="19" t="s">
        <v>8</v>
      </c>
      <c r="F5" s="19" t="s">
        <v>2</v>
      </c>
      <c r="G5" s="19"/>
      <c r="H5" s="19" t="s">
        <v>9</v>
      </c>
    </row>
    <row r="6" spans="1:13" ht="15" customHeight="1" x14ac:dyDescent="0.25">
      <c r="A6" s="19"/>
      <c r="B6" s="19"/>
      <c r="C6" s="19"/>
      <c r="D6" s="19"/>
      <c r="E6" s="19"/>
      <c r="F6" s="20" t="s">
        <v>3</v>
      </c>
      <c r="G6" s="19" t="s">
        <v>4</v>
      </c>
      <c r="H6" s="19"/>
    </row>
    <row r="7" spans="1:13" ht="87.75" customHeight="1" x14ac:dyDescent="0.25">
      <c r="A7" s="19"/>
      <c r="B7" s="19"/>
      <c r="C7" s="19"/>
      <c r="D7" s="19"/>
      <c r="E7" s="19"/>
      <c r="F7" s="20"/>
      <c r="G7" s="19"/>
      <c r="H7" s="19"/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</row>
    <row r="9" spans="1:13" x14ac:dyDescent="0.25">
      <c r="A9" s="1">
        <v>1</v>
      </c>
      <c r="B9" s="14" t="s">
        <v>20</v>
      </c>
      <c r="C9" s="4">
        <v>47.87</v>
      </c>
      <c r="D9" s="13">
        <v>21.16</v>
      </c>
      <c r="E9" s="4">
        <v>62.39</v>
      </c>
      <c r="F9" s="4">
        <f>29.9+15.684+18.426</f>
        <v>64.009999999999991</v>
      </c>
      <c r="G9" s="15">
        <f>26+15.684+14.812</f>
        <v>56.495999999999995</v>
      </c>
      <c r="H9" s="13">
        <f>(G9*(D9-C9))+((F9-G9)*(E9-C9))</f>
        <v>-1399.9048799999996</v>
      </c>
    </row>
    <row r="10" spans="1:13" x14ac:dyDescent="0.25">
      <c r="A10" s="9" t="s">
        <v>5</v>
      </c>
      <c r="B10" s="10"/>
      <c r="C10" s="6"/>
      <c r="D10" s="6"/>
      <c r="E10" s="6"/>
      <c r="F10" s="1">
        <f>SUM(F9:F9)</f>
        <v>64.009999999999991</v>
      </c>
      <c r="G10" s="2">
        <f>SUM(G9:G9)</f>
        <v>56.495999999999995</v>
      </c>
      <c r="H10" s="16">
        <f>SUM(H9:H9)</f>
        <v>-1399.9048799999996</v>
      </c>
    </row>
  </sheetData>
  <mergeCells count="11">
    <mergeCell ref="G6:G7"/>
    <mergeCell ref="A1:K1"/>
    <mergeCell ref="A3:M3"/>
    <mergeCell ref="A5:A7"/>
    <mergeCell ref="B5:B7"/>
    <mergeCell ref="C5:C7"/>
    <mergeCell ref="D5:D7"/>
    <mergeCell ref="E5:E7"/>
    <mergeCell ref="F5:G5"/>
    <mergeCell ref="H5:H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J11" sqref="J11"/>
    </sheetView>
  </sheetViews>
  <sheetFormatPr defaultRowHeight="15" x14ac:dyDescent="0.25"/>
  <cols>
    <col min="1" max="1" width="4.42578125" style="7" customWidth="1"/>
    <col min="2" max="2" width="17.42578125" style="7" customWidth="1"/>
    <col min="3" max="3" width="8.42578125" style="7" customWidth="1"/>
    <col min="4" max="4" width="7.28515625" style="7" customWidth="1"/>
    <col min="5" max="5" width="10.28515625" style="7" customWidth="1"/>
    <col min="6" max="6" width="6.7109375" style="7" customWidth="1"/>
    <col min="7" max="7" width="7.5703125" style="7" customWidth="1"/>
    <col min="8" max="8" width="10" style="7" customWidth="1"/>
    <col min="9" max="16384" width="9.140625" style="7"/>
  </cols>
  <sheetData>
    <row r="1" spans="1:14" ht="18.75" x14ac:dyDescent="0.3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18.75" x14ac:dyDescent="0.3">
      <c r="E2" s="8"/>
    </row>
    <row r="3" spans="1:14" ht="15.75" x14ac:dyDescent="0.25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14" ht="39" customHeight="1" x14ac:dyDescent="0.25">
      <c r="A5" s="19" t="s">
        <v>0</v>
      </c>
      <c r="B5" s="19" t="s">
        <v>1</v>
      </c>
      <c r="C5" s="19" t="s">
        <v>22</v>
      </c>
      <c r="D5" s="19" t="s">
        <v>23</v>
      </c>
      <c r="E5" s="19" t="s">
        <v>24</v>
      </c>
      <c r="F5" s="19" t="s">
        <v>2</v>
      </c>
      <c r="G5" s="19"/>
      <c r="H5" s="19" t="s">
        <v>9</v>
      </c>
    </row>
    <row r="6" spans="1:14" ht="15" customHeight="1" x14ac:dyDescent="0.25">
      <c r="A6" s="19"/>
      <c r="B6" s="19"/>
      <c r="C6" s="19"/>
      <c r="D6" s="19"/>
      <c r="E6" s="19"/>
      <c r="F6" s="20" t="s">
        <v>3</v>
      </c>
      <c r="G6" s="19" t="s">
        <v>4</v>
      </c>
      <c r="H6" s="19"/>
    </row>
    <row r="7" spans="1:14" ht="78" customHeight="1" x14ac:dyDescent="0.25">
      <c r="A7" s="19"/>
      <c r="B7" s="19"/>
      <c r="C7" s="19"/>
      <c r="D7" s="19"/>
      <c r="E7" s="19"/>
      <c r="F7" s="20"/>
      <c r="G7" s="19"/>
      <c r="H7" s="19"/>
    </row>
    <row r="8" spans="1:14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8</v>
      </c>
      <c r="H8" s="3">
        <v>9</v>
      </c>
    </row>
    <row r="9" spans="1:14" ht="20.25" customHeight="1" x14ac:dyDescent="0.25">
      <c r="A9" s="1">
        <v>1</v>
      </c>
      <c r="B9" s="1" t="s">
        <v>20</v>
      </c>
      <c r="C9" s="21">
        <v>39.1</v>
      </c>
      <c r="D9" s="1">
        <v>22.67</v>
      </c>
      <c r="E9" s="1">
        <v>53.75</v>
      </c>
      <c r="F9" s="1">
        <v>499.6</v>
      </c>
      <c r="G9" s="2">
        <v>481.3</v>
      </c>
      <c r="H9" s="16">
        <f>(D9-C9)*G9+(F9-G9)*(E9-C9)</f>
        <v>-7639.6639999999998</v>
      </c>
    </row>
    <row r="10" spans="1:14" ht="19.5" customHeight="1" x14ac:dyDescent="0.25">
      <c r="A10" s="1">
        <v>2</v>
      </c>
      <c r="B10" s="6" t="s">
        <v>25</v>
      </c>
      <c r="C10" s="21">
        <v>39.1</v>
      </c>
      <c r="D10" s="1">
        <v>22.67</v>
      </c>
      <c r="E10" s="16">
        <v>39.1</v>
      </c>
      <c r="F10" s="2">
        <v>56.6</v>
      </c>
      <c r="G10" s="1">
        <v>55.8</v>
      </c>
      <c r="H10" s="16">
        <f t="shared" ref="H10:H23" si="0">(D10-C10)*G10+(F10-G10)*(E10-C10)</f>
        <v>-916.79399999999998</v>
      </c>
    </row>
    <row r="11" spans="1:14" ht="19.5" customHeight="1" x14ac:dyDescent="0.25">
      <c r="A11" s="1">
        <v>3</v>
      </c>
      <c r="B11" s="10" t="s">
        <v>26</v>
      </c>
      <c r="C11" s="21">
        <v>39.1</v>
      </c>
      <c r="D11" s="1">
        <v>22.67</v>
      </c>
      <c r="E11" s="16">
        <v>39.1</v>
      </c>
      <c r="F11" s="2">
        <v>42</v>
      </c>
      <c r="G11" s="1">
        <v>41.1</v>
      </c>
      <c r="H11" s="16">
        <f t="shared" si="0"/>
        <v>-675.27300000000002</v>
      </c>
    </row>
    <row r="12" spans="1:14" ht="19.5" customHeight="1" x14ac:dyDescent="0.25">
      <c r="A12" s="1">
        <v>4</v>
      </c>
      <c r="B12" s="10" t="s">
        <v>27</v>
      </c>
      <c r="C12" s="21">
        <v>39.1</v>
      </c>
      <c r="D12" s="1">
        <v>22.67</v>
      </c>
      <c r="E12" s="16">
        <v>39.1</v>
      </c>
      <c r="F12" s="1">
        <v>45.7</v>
      </c>
      <c r="G12" s="1">
        <v>42.7</v>
      </c>
      <c r="H12" s="16">
        <f t="shared" si="0"/>
        <v>-701.56100000000004</v>
      </c>
    </row>
    <row r="13" spans="1:14" ht="19.5" customHeight="1" x14ac:dyDescent="0.25">
      <c r="A13" s="1">
        <v>5</v>
      </c>
      <c r="B13" s="10" t="s">
        <v>28</v>
      </c>
      <c r="C13" s="21">
        <v>39.1</v>
      </c>
      <c r="D13" s="1">
        <v>22.67</v>
      </c>
      <c r="E13" s="16">
        <v>39.1</v>
      </c>
      <c r="F13" s="1">
        <v>130.6</v>
      </c>
      <c r="G13" s="1">
        <v>128.6</v>
      </c>
      <c r="H13" s="16">
        <f t="shared" si="0"/>
        <v>-2112.8979999999997</v>
      </c>
    </row>
    <row r="14" spans="1:14" ht="19.5" customHeight="1" x14ac:dyDescent="0.25">
      <c r="A14" s="1">
        <v>6</v>
      </c>
      <c r="B14" s="10" t="s">
        <v>29</v>
      </c>
      <c r="C14" s="21">
        <v>39.1</v>
      </c>
      <c r="D14" s="1">
        <v>22.67</v>
      </c>
      <c r="E14" s="16">
        <v>39.1</v>
      </c>
      <c r="F14" s="1">
        <v>38.9</v>
      </c>
      <c r="G14" s="2">
        <v>33.4</v>
      </c>
      <c r="H14" s="16">
        <f t="shared" si="0"/>
        <v>-548.76199999999994</v>
      </c>
    </row>
    <row r="15" spans="1:14" ht="19.5" customHeight="1" x14ac:dyDescent="0.25">
      <c r="A15" s="1">
        <v>7</v>
      </c>
      <c r="B15" s="10" t="s">
        <v>30</v>
      </c>
      <c r="C15" s="21">
        <v>39.1</v>
      </c>
      <c r="D15" s="1">
        <v>22.67</v>
      </c>
      <c r="E15" s="16">
        <v>39.1</v>
      </c>
      <c r="F15" s="1">
        <v>134.1</v>
      </c>
      <c r="G15" s="1">
        <v>134.5</v>
      </c>
      <c r="H15" s="16">
        <f t="shared" si="0"/>
        <v>-2209.835</v>
      </c>
    </row>
    <row r="16" spans="1:14" ht="19.5" customHeight="1" x14ac:dyDescent="0.25">
      <c r="A16" s="1">
        <v>8</v>
      </c>
      <c r="B16" s="10" t="s">
        <v>31</v>
      </c>
      <c r="C16" s="21">
        <v>39.1</v>
      </c>
      <c r="D16" s="1">
        <v>22.67</v>
      </c>
      <c r="E16" s="16">
        <v>39.1</v>
      </c>
      <c r="F16" s="1">
        <v>91.3</v>
      </c>
      <c r="G16" s="1">
        <v>85.4</v>
      </c>
      <c r="H16" s="16">
        <f t="shared" si="0"/>
        <v>-1403.1220000000001</v>
      </c>
    </row>
    <row r="17" spans="1:8" ht="19.5" customHeight="1" x14ac:dyDescent="0.25">
      <c r="A17" s="1">
        <v>9</v>
      </c>
      <c r="B17" s="10" t="s">
        <v>32</v>
      </c>
      <c r="C17" s="21">
        <v>39.1</v>
      </c>
      <c r="D17" s="1">
        <v>22.67</v>
      </c>
      <c r="E17" s="16">
        <v>39.1</v>
      </c>
      <c r="F17" s="1">
        <v>38.200000000000003</v>
      </c>
      <c r="G17" s="1">
        <v>35.200000000000003</v>
      </c>
      <c r="H17" s="16">
        <f t="shared" si="0"/>
        <v>-578.33600000000001</v>
      </c>
    </row>
    <row r="18" spans="1:8" ht="19.5" customHeight="1" x14ac:dyDescent="0.25">
      <c r="A18" s="1">
        <v>10</v>
      </c>
      <c r="B18" s="10" t="s">
        <v>33</v>
      </c>
      <c r="C18" s="21">
        <v>39.1</v>
      </c>
      <c r="D18" s="1">
        <v>22.67</v>
      </c>
      <c r="E18" s="16">
        <v>39.1</v>
      </c>
      <c r="F18" s="2">
        <v>151.69999999999999</v>
      </c>
      <c r="G18" s="1">
        <v>152.69999999999999</v>
      </c>
      <c r="H18" s="16">
        <f t="shared" si="0"/>
        <v>-2508.8609999999999</v>
      </c>
    </row>
    <row r="19" spans="1:8" ht="19.5" customHeight="1" x14ac:dyDescent="0.25">
      <c r="A19" s="1">
        <v>11</v>
      </c>
      <c r="B19" s="10" t="s">
        <v>34</v>
      </c>
      <c r="C19" s="21">
        <v>39.1</v>
      </c>
      <c r="D19" s="1">
        <v>22.67</v>
      </c>
      <c r="E19" s="16">
        <v>39.1</v>
      </c>
      <c r="F19" s="1">
        <v>182</v>
      </c>
      <c r="G19" s="1">
        <v>182</v>
      </c>
      <c r="H19" s="16">
        <f t="shared" si="0"/>
        <v>-2990.2599999999998</v>
      </c>
    </row>
    <row r="20" spans="1:8" ht="19.5" customHeight="1" x14ac:dyDescent="0.25">
      <c r="A20" s="1">
        <v>12</v>
      </c>
      <c r="B20" s="10" t="s">
        <v>35</v>
      </c>
      <c r="C20" s="21">
        <v>39.1</v>
      </c>
      <c r="D20" s="1">
        <v>22.67</v>
      </c>
      <c r="E20" s="16">
        <v>39.1</v>
      </c>
      <c r="F20" s="2">
        <v>102.1</v>
      </c>
      <c r="G20" s="1">
        <v>100.2</v>
      </c>
      <c r="H20" s="16">
        <f t="shared" si="0"/>
        <v>-1646.2860000000001</v>
      </c>
    </row>
    <row r="21" spans="1:8" ht="19.5" customHeight="1" x14ac:dyDescent="0.25">
      <c r="A21" s="1">
        <v>13</v>
      </c>
      <c r="B21" s="10" t="s">
        <v>36</v>
      </c>
      <c r="C21" s="21">
        <v>39.1</v>
      </c>
      <c r="D21" s="1">
        <v>22.67</v>
      </c>
      <c r="E21" s="16">
        <v>39.1</v>
      </c>
      <c r="F21" s="2">
        <v>118.7</v>
      </c>
      <c r="G21" s="1">
        <v>115.4</v>
      </c>
      <c r="H21" s="16">
        <f t="shared" si="0"/>
        <v>-1896.0220000000002</v>
      </c>
    </row>
    <row r="22" spans="1:8" ht="19.5" customHeight="1" x14ac:dyDescent="0.25">
      <c r="A22" s="1">
        <v>14</v>
      </c>
      <c r="B22" s="10" t="s">
        <v>37</v>
      </c>
      <c r="C22" s="21">
        <v>39.1</v>
      </c>
      <c r="D22" s="1">
        <v>22.67</v>
      </c>
      <c r="E22" s="16">
        <v>39.1</v>
      </c>
      <c r="F22" s="1">
        <v>62.8</v>
      </c>
      <c r="G22" s="1">
        <v>63.8</v>
      </c>
      <c r="H22" s="16">
        <f t="shared" si="0"/>
        <v>-1048.2339999999999</v>
      </c>
    </row>
    <row r="23" spans="1:8" ht="19.5" customHeight="1" x14ac:dyDescent="0.25">
      <c r="A23" s="1">
        <v>15</v>
      </c>
      <c r="B23" s="10" t="s">
        <v>38</v>
      </c>
      <c r="C23" s="21">
        <v>39.1</v>
      </c>
      <c r="D23" s="1">
        <v>22.67</v>
      </c>
      <c r="E23" s="16">
        <v>39.1</v>
      </c>
      <c r="F23" s="1">
        <v>143.30000000000001</v>
      </c>
      <c r="G23" s="1">
        <v>145.5</v>
      </c>
      <c r="H23" s="16">
        <f t="shared" si="0"/>
        <v>-2390.5650000000001</v>
      </c>
    </row>
    <row r="24" spans="1:8" ht="16.5" customHeight="1" x14ac:dyDescent="0.25">
      <c r="A24" s="22" t="s">
        <v>5</v>
      </c>
      <c r="B24" s="23"/>
      <c r="C24" s="6"/>
      <c r="D24" s="6"/>
      <c r="E24" s="6"/>
      <c r="F24" s="1">
        <f>SUM(F9:F23)</f>
        <v>1837.6000000000001</v>
      </c>
      <c r="G24" s="1">
        <f>SUM(G9:G23)</f>
        <v>1797.6000000000001</v>
      </c>
      <c r="H24" s="16">
        <f>SUM(H9:H23)</f>
        <v>-29266.472999999998</v>
      </c>
    </row>
  </sheetData>
  <mergeCells count="11">
    <mergeCell ref="G6:G7"/>
    <mergeCell ref="A1:K1"/>
    <mergeCell ref="A3:N3"/>
    <mergeCell ref="A5:A7"/>
    <mergeCell ref="B5:B7"/>
    <mergeCell ref="C5:C7"/>
    <mergeCell ref="D5:D7"/>
    <mergeCell ref="E5:E7"/>
    <mergeCell ref="F5:G5"/>
    <mergeCell ref="H5:H7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P11" sqref="P11"/>
    </sheetView>
  </sheetViews>
  <sheetFormatPr defaultRowHeight="15" x14ac:dyDescent="0.25"/>
  <cols>
    <col min="1" max="1" width="4.42578125" style="7" customWidth="1"/>
    <col min="2" max="2" width="19.42578125" style="7" customWidth="1"/>
    <col min="3" max="3" width="8.42578125" style="7" customWidth="1"/>
    <col min="4" max="4" width="7.28515625" style="7" customWidth="1"/>
    <col min="5" max="5" width="10.28515625" style="7" customWidth="1"/>
    <col min="6" max="6" width="6.7109375" style="7" customWidth="1"/>
    <col min="7" max="7" width="7.5703125" style="7" customWidth="1"/>
    <col min="8" max="8" width="7" style="7" customWidth="1"/>
    <col min="9" max="9" width="7.42578125" style="7" customWidth="1"/>
    <col min="10" max="10" width="10.42578125" style="7" customWidth="1"/>
    <col min="11" max="16384" width="9.140625" style="7"/>
  </cols>
  <sheetData>
    <row r="1" spans="1:14" ht="18.75" x14ac:dyDescent="0.3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18.75" x14ac:dyDescent="0.3">
      <c r="E2" s="8"/>
    </row>
    <row r="3" spans="1:14" ht="15.75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14" ht="27" customHeight="1" x14ac:dyDescent="0.25">
      <c r="A5" s="19" t="s">
        <v>0</v>
      </c>
      <c r="B5" s="19" t="s">
        <v>1</v>
      </c>
      <c r="C5" s="19" t="s">
        <v>22</v>
      </c>
      <c r="D5" s="19" t="s">
        <v>23</v>
      </c>
      <c r="E5" s="19" t="s">
        <v>24</v>
      </c>
      <c r="F5" s="19" t="s">
        <v>2</v>
      </c>
      <c r="G5" s="19"/>
      <c r="H5" s="19"/>
      <c r="I5" s="19"/>
      <c r="J5" s="19" t="s">
        <v>9</v>
      </c>
    </row>
    <row r="6" spans="1:14" ht="15" customHeight="1" x14ac:dyDescent="0.25">
      <c r="A6" s="19"/>
      <c r="B6" s="19"/>
      <c r="C6" s="19"/>
      <c r="D6" s="19"/>
      <c r="E6" s="19"/>
      <c r="F6" s="20" t="s">
        <v>3</v>
      </c>
      <c r="G6" s="19" t="s">
        <v>4</v>
      </c>
      <c r="H6" s="19" t="s">
        <v>40</v>
      </c>
      <c r="I6" s="19" t="s">
        <v>41</v>
      </c>
      <c r="J6" s="19"/>
    </row>
    <row r="7" spans="1:14" ht="22.5" customHeight="1" x14ac:dyDescent="0.25">
      <c r="A7" s="19"/>
      <c r="B7" s="19"/>
      <c r="C7" s="19"/>
      <c r="D7" s="19"/>
      <c r="E7" s="19"/>
      <c r="F7" s="20"/>
      <c r="G7" s="19"/>
      <c r="H7" s="19"/>
      <c r="I7" s="19"/>
      <c r="J7" s="19"/>
    </row>
    <row r="8" spans="1:14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4" x14ac:dyDescent="0.25">
      <c r="A9" s="1">
        <v>1</v>
      </c>
      <c r="B9" s="1" t="s">
        <v>20</v>
      </c>
      <c r="C9" s="24">
        <v>174.73</v>
      </c>
      <c r="D9" s="1">
        <v>79.33</v>
      </c>
      <c r="E9" s="1">
        <v>79.33</v>
      </c>
      <c r="F9" s="1">
        <f>G9+H9+I9</f>
        <v>12.523</v>
      </c>
      <c r="G9" s="1">
        <v>9.6760000000000002</v>
      </c>
      <c r="H9" s="1">
        <v>0.45300000000000001</v>
      </c>
      <c r="I9" s="1">
        <v>2.3940000000000001</v>
      </c>
      <c r="J9" s="25">
        <f>(D9-C9)*G9+(D9-C9)*(F9-G9)</f>
        <v>-1194.6941999999999</v>
      </c>
    </row>
    <row r="10" spans="1:14" x14ac:dyDescent="0.25">
      <c r="A10" s="1">
        <v>2</v>
      </c>
      <c r="B10" s="6" t="s">
        <v>31</v>
      </c>
      <c r="C10" s="24">
        <v>174.73</v>
      </c>
      <c r="D10" s="1">
        <v>90.56</v>
      </c>
      <c r="E10" s="1">
        <v>91.56</v>
      </c>
      <c r="F10" s="1">
        <f t="shared" ref="F10:F18" si="0">G10+H10+I10</f>
        <v>2.3759999999999999</v>
      </c>
      <c r="G10" s="1">
        <v>2.214</v>
      </c>
      <c r="H10" s="25">
        <v>0.16200000000000001</v>
      </c>
      <c r="I10" s="25">
        <v>0</v>
      </c>
      <c r="J10" s="25">
        <f t="shared" ref="J10:J18" si="1">(D10-C10)*G10+(D10-C10)*(F10-G10)</f>
        <v>-199.98791999999997</v>
      </c>
    </row>
    <row r="11" spans="1:14" x14ac:dyDescent="0.25">
      <c r="A11" s="1">
        <v>3</v>
      </c>
      <c r="B11" s="10" t="s">
        <v>42</v>
      </c>
      <c r="C11" s="24">
        <v>174.73</v>
      </c>
      <c r="D11" s="2">
        <v>138.69</v>
      </c>
      <c r="E11" s="1">
        <v>138.69999999999999</v>
      </c>
      <c r="F11" s="1">
        <f t="shared" si="0"/>
        <v>2.9830000000000001</v>
      </c>
      <c r="G11" s="1">
        <v>2.887</v>
      </c>
      <c r="H11" s="25">
        <v>9.6000000000000002E-2</v>
      </c>
      <c r="I11" s="25">
        <v>0</v>
      </c>
      <c r="J11" s="25">
        <f t="shared" si="1"/>
        <v>-107.50731999999998</v>
      </c>
    </row>
    <row r="12" spans="1:14" x14ac:dyDescent="0.25">
      <c r="A12" s="1">
        <v>4</v>
      </c>
      <c r="B12" s="10" t="s">
        <v>30</v>
      </c>
      <c r="C12" s="24">
        <v>174.73</v>
      </c>
      <c r="D12" s="1">
        <v>145.61000000000001</v>
      </c>
      <c r="E12" s="1">
        <v>145.61000000000001</v>
      </c>
      <c r="F12" s="1">
        <f t="shared" si="0"/>
        <v>2.7319999999999998</v>
      </c>
      <c r="G12" s="25">
        <v>2.6139999999999999</v>
      </c>
      <c r="H12" s="25">
        <v>0.11799999999999999</v>
      </c>
      <c r="I12" s="25">
        <v>0</v>
      </c>
      <c r="J12" s="25">
        <f t="shared" si="1"/>
        <v>-79.555839999999932</v>
      </c>
    </row>
    <row r="13" spans="1:14" x14ac:dyDescent="0.25">
      <c r="A13" s="1">
        <v>5</v>
      </c>
      <c r="B13" s="10" t="s">
        <v>34</v>
      </c>
      <c r="C13" s="24">
        <v>174.73</v>
      </c>
      <c r="D13" s="1">
        <v>145.61000000000001</v>
      </c>
      <c r="E13" s="1">
        <v>145.61000000000001</v>
      </c>
      <c r="F13" s="1">
        <f t="shared" si="0"/>
        <v>1.4890000000000001</v>
      </c>
      <c r="G13" s="25">
        <v>1.373</v>
      </c>
      <c r="H13" s="25">
        <v>0.11600000000000001</v>
      </c>
      <c r="I13" s="25">
        <v>0</v>
      </c>
      <c r="J13" s="25">
        <f t="shared" si="1"/>
        <v>-43.359679999999969</v>
      </c>
    </row>
    <row r="14" spans="1:14" x14ac:dyDescent="0.25">
      <c r="A14" s="1">
        <v>6</v>
      </c>
      <c r="B14" s="10" t="s">
        <v>43</v>
      </c>
      <c r="C14" s="24">
        <v>174.73</v>
      </c>
      <c r="D14" s="1">
        <v>145.61000000000001</v>
      </c>
      <c r="E14" s="1">
        <v>145.61000000000001</v>
      </c>
      <c r="F14" s="1">
        <f t="shared" si="0"/>
        <v>1.9319999999999999</v>
      </c>
      <c r="G14" s="1">
        <v>1.8759999999999999</v>
      </c>
      <c r="H14" s="25">
        <v>5.6000000000000001E-2</v>
      </c>
      <c r="I14" s="25">
        <v>0</v>
      </c>
      <c r="J14" s="25">
        <f t="shared" si="1"/>
        <v>-56.259839999999954</v>
      </c>
    </row>
    <row r="15" spans="1:14" x14ac:dyDescent="0.25">
      <c r="A15" s="1">
        <v>7</v>
      </c>
      <c r="B15" s="10" t="s">
        <v>32</v>
      </c>
      <c r="C15" s="24">
        <v>174.73</v>
      </c>
      <c r="D15" s="1">
        <v>138.69</v>
      </c>
      <c r="E15" s="1">
        <v>138.69</v>
      </c>
      <c r="F15" s="1">
        <f t="shared" si="0"/>
        <v>1.665</v>
      </c>
      <c r="G15" s="1">
        <v>1.5680000000000001</v>
      </c>
      <c r="H15" s="25">
        <v>9.7000000000000003E-2</v>
      </c>
      <c r="I15" s="25">
        <v>0</v>
      </c>
      <c r="J15" s="25">
        <f t="shared" si="1"/>
        <v>-60.006599999999992</v>
      </c>
    </row>
    <row r="16" spans="1:14" x14ac:dyDescent="0.25">
      <c r="A16" s="1">
        <v>8</v>
      </c>
      <c r="B16" s="10" t="s">
        <v>25</v>
      </c>
      <c r="C16" s="24">
        <v>174.73</v>
      </c>
      <c r="D16" s="1">
        <v>145.80000000000001</v>
      </c>
      <c r="E16" s="1">
        <v>145.80000000000001</v>
      </c>
      <c r="F16" s="1">
        <f t="shared" si="0"/>
        <v>0.35499999999999998</v>
      </c>
      <c r="G16" s="25">
        <v>0.35499999999999998</v>
      </c>
      <c r="H16" s="25">
        <v>0</v>
      </c>
      <c r="I16" s="25">
        <v>0</v>
      </c>
      <c r="J16" s="25">
        <f t="shared" si="1"/>
        <v>-10.270149999999992</v>
      </c>
    </row>
    <row r="17" spans="1:10" x14ac:dyDescent="0.25">
      <c r="A17" s="1">
        <v>9</v>
      </c>
      <c r="B17" s="10" t="s">
        <v>44</v>
      </c>
      <c r="C17" s="24">
        <v>174.73</v>
      </c>
      <c r="D17" s="1">
        <v>144.94999999999999</v>
      </c>
      <c r="E17" s="1">
        <v>144.94999999999999</v>
      </c>
      <c r="F17" s="1">
        <f t="shared" si="0"/>
        <v>0.44800000000000001</v>
      </c>
      <c r="G17" s="25">
        <v>0.44800000000000001</v>
      </c>
      <c r="H17" s="25">
        <v>0</v>
      </c>
      <c r="I17" s="25">
        <v>0</v>
      </c>
      <c r="J17" s="25">
        <f t="shared" si="1"/>
        <v>-13.34144</v>
      </c>
    </row>
    <row r="18" spans="1:10" x14ac:dyDescent="0.25">
      <c r="A18" s="1">
        <v>10</v>
      </c>
      <c r="B18" s="10" t="s">
        <v>28</v>
      </c>
      <c r="C18" s="24">
        <v>174.73</v>
      </c>
      <c r="D18" s="1">
        <v>138.65</v>
      </c>
      <c r="E18" s="1">
        <v>138.65</v>
      </c>
      <c r="F18" s="1">
        <f t="shared" si="0"/>
        <v>1.8819999999999999</v>
      </c>
      <c r="G18" s="1">
        <v>1.7969999999999999</v>
      </c>
      <c r="H18" s="25">
        <v>5.8000000000000003E-2</v>
      </c>
      <c r="I18" s="25">
        <v>2.7E-2</v>
      </c>
      <c r="J18" s="25">
        <f t="shared" si="1"/>
        <v>-67.902559999999966</v>
      </c>
    </row>
    <row r="19" spans="1:10" x14ac:dyDescent="0.25">
      <c r="A19" s="22" t="s">
        <v>5</v>
      </c>
      <c r="B19" s="23"/>
      <c r="C19" s="6"/>
      <c r="D19" s="6"/>
      <c r="E19" s="6"/>
      <c r="F19" s="25">
        <f>SUM(F9:F18)</f>
        <v>28.384999999999998</v>
      </c>
      <c r="G19" s="25">
        <f>SUM(G9:G18)</f>
        <v>24.808000000000007</v>
      </c>
      <c r="H19" s="1">
        <f>SUM(H9:H18)</f>
        <v>1.1559999999999999</v>
      </c>
      <c r="I19" s="1">
        <f>SUM(I9:I18)</f>
        <v>2.4210000000000003</v>
      </c>
      <c r="J19" s="25">
        <f>SUM(J9:J18)</f>
        <v>-1832.8855499999997</v>
      </c>
    </row>
  </sheetData>
  <mergeCells count="13">
    <mergeCell ref="G6:G7"/>
    <mergeCell ref="H6:H7"/>
    <mergeCell ref="I6:I7"/>
    <mergeCell ref="A1:L1"/>
    <mergeCell ref="A3:N3"/>
    <mergeCell ref="A5:A7"/>
    <mergeCell ref="B5:B7"/>
    <mergeCell ref="C5:C7"/>
    <mergeCell ref="D5:D7"/>
    <mergeCell ref="E5:E7"/>
    <mergeCell ref="F5:I5"/>
    <mergeCell ref="J5:J7"/>
    <mergeCell ref="F6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K11" sqref="K11"/>
    </sheetView>
  </sheetViews>
  <sheetFormatPr defaultRowHeight="15" x14ac:dyDescent="0.25"/>
  <cols>
    <col min="1" max="1" width="9.140625" style="7"/>
    <col min="2" max="2" width="20.28515625" style="7" customWidth="1"/>
    <col min="3" max="6" width="9.140625" style="7"/>
    <col min="7" max="7" width="9.140625" style="7" customWidth="1"/>
    <col min="8" max="16384" width="9.140625" style="7"/>
  </cols>
  <sheetData>
    <row r="1" spans="1:14" ht="18.75" x14ac:dyDescent="0.3">
      <c r="A1" s="17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18.75" x14ac:dyDescent="0.3">
      <c r="E2" s="8"/>
    </row>
    <row r="3" spans="1:14" ht="15.75" x14ac:dyDescent="0.25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14" ht="33" customHeight="1" x14ac:dyDescent="0.25">
      <c r="A5" s="19" t="s">
        <v>0</v>
      </c>
      <c r="B5" s="19" t="s">
        <v>1</v>
      </c>
      <c r="C5" s="19" t="s">
        <v>6</v>
      </c>
      <c r="D5" s="19" t="s">
        <v>7</v>
      </c>
      <c r="E5" s="19" t="s">
        <v>8</v>
      </c>
      <c r="F5" s="19" t="s">
        <v>2</v>
      </c>
      <c r="G5" s="19"/>
      <c r="H5" s="19" t="s">
        <v>9</v>
      </c>
    </row>
    <row r="6" spans="1:14" ht="15" customHeight="1" x14ac:dyDescent="0.25">
      <c r="A6" s="19"/>
      <c r="B6" s="19"/>
      <c r="C6" s="19"/>
      <c r="D6" s="19"/>
      <c r="E6" s="19"/>
      <c r="F6" s="20" t="s">
        <v>3</v>
      </c>
      <c r="G6" s="19" t="s">
        <v>4</v>
      </c>
      <c r="H6" s="19"/>
    </row>
    <row r="7" spans="1:14" ht="87.75" customHeight="1" x14ac:dyDescent="0.25">
      <c r="A7" s="19"/>
      <c r="B7" s="19"/>
      <c r="C7" s="19"/>
      <c r="D7" s="19"/>
      <c r="E7" s="19"/>
      <c r="F7" s="20"/>
      <c r="G7" s="19"/>
      <c r="H7" s="19"/>
    </row>
    <row r="8" spans="1:14" x14ac:dyDescent="0.25">
      <c r="A8" s="3">
        <v>1</v>
      </c>
      <c r="B8" s="26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</row>
    <row r="9" spans="1:14" x14ac:dyDescent="0.25">
      <c r="A9" s="1">
        <v>1</v>
      </c>
      <c r="B9" s="27" t="s">
        <v>46</v>
      </c>
      <c r="C9" s="4">
        <v>39.1</v>
      </c>
      <c r="D9" s="13">
        <v>21.4</v>
      </c>
      <c r="E9" s="13">
        <v>70.88</v>
      </c>
      <c r="F9" s="4">
        <v>215.2</v>
      </c>
      <c r="G9" s="4">
        <v>213.8</v>
      </c>
      <c r="H9" s="13">
        <f>(G9*(D9-C9))+((F9-G9)*(E9-C9))</f>
        <v>-3739.7680000000014</v>
      </c>
    </row>
    <row r="10" spans="1:14" ht="12" customHeight="1" x14ac:dyDescent="0.25">
      <c r="A10" s="1">
        <v>2</v>
      </c>
      <c r="B10" s="27" t="s">
        <v>47</v>
      </c>
      <c r="C10" s="4">
        <v>39.1</v>
      </c>
      <c r="D10" s="13">
        <v>21.4</v>
      </c>
      <c r="E10" s="13">
        <v>39.1</v>
      </c>
      <c r="F10" s="4">
        <v>192.9</v>
      </c>
      <c r="G10" s="4">
        <v>191.7</v>
      </c>
      <c r="H10" s="13">
        <f t="shared" ref="H10" si="0">(G10*(D10-C10))+((F10-G10)*(E10-C10))</f>
        <v>-3393.09</v>
      </c>
    </row>
    <row r="11" spans="1:14" ht="13.5" customHeight="1" x14ac:dyDescent="0.25">
      <c r="A11" s="6" t="s">
        <v>5</v>
      </c>
      <c r="B11" s="10"/>
      <c r="C11" s="6"/>
      <c r="D11" s="6"/>
      <c r="E11" s="6"/>
      <c r="F11" s="2">
        <f>SUM(F9:F10)</f>
        <v>408.1</v>
      </c>
      <c r="G11" s="2">
        <f>SUM(G9:G10)</f>
        <v>405.5</v>
      </c>
      <c r="H11" s="16">
        <f>SUM(H9:H10)</f>
        <v>-7132.858000000002</v>
      </c>
    </row>
    <row r="12" spans="1:14" ht="13.5" customHeight="1" x14ac:dyDescent="0.25"/>
    <row r="13" spans="1:14" ht="13.5" customHeight="1" x14ac:dyDescent="0.25"/>
    <row r="14" spans="1:14" ht="13.5" customHeight="1" x14ac:dyDescent="0.25"/>
    <row r="15" spans="1:14" ht="13.5" customHeight="1" x14ac:dyDescent="0.25"/>
    <row r="16" spans="1:14" ht="13.5" customHeight="1" x14ac:dyDescent="0.25"/>
  </sheetData>
  <mergeCells count="11">
    <mergeCell ref="G6:G7"/>
    <mergeCell ref="A1:K1"/>
    <mergeCell ref="A3:N3"/>
    <mergeCell ref="A5:A7"/>
    <mergeCell ref="B5:B7"/>
    <mergeCell ref="C5:C7"/>
    <mergeCell ref="D5:D7"/>
    <mergeCell ref="E5:E7"/>
    <mergeCell ref="F5:G5"/>
    <mergeCell ref="H5:H7"/>
    <mergeCell ref="F6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M14" sqref="M14"/>
    </sheetView>
  </sheetViews>
  <sheetFormatPr defaultRowHeight="15" x14ac:dyDescent="0.25"/>
  <cols>
    <col min="1" max="1" width="4.42578125" style="7" customWidth="1"/>
    <col min="2" max="2" width="17.85546875" style="7" customWidth="1"/>
    <col min="3" max="3" width="8.42578125" style="7" customWidth="1"/>
    <col min="4" max="4" width="7.28515625" style="7" customWidth="1"/>
    <col min="5" max="5" width="10.28515625" style="7" customWidth="1"/>
    <col min="6" max="6" width="6.7109375" style="7" customWidth="1"/>
    <col min="7" max="7" width="7.5703125" style="7" customWidth="1"/>
    <col min="8" max="8" width="7" style="7" customWidth="1"/>
    <col min="9" max="9" width="7.42578125" style="7" customWidth="1"/>
    <col min="10" max="10" width="8.28515625" style="7" customWidth="1"/>
    <col min="11" max="16384" width="9.140625" style="7"/>
  </cols>
  <sheetData>
    <row r="1" spans="1:14" ht="18.75" x14ac:dyDescent="0.3">
      <c r="A1" s="17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18.75" x14ac:dyDescent="0.3">
      <c r="E2" s="8"/>
    </row>
    <row r="3" spans="1:14" ht="15.75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14" ht="25.5" customHeight="1" x14ac:dyDescent="0.25">
      <c r="A5" s="19" t="s">
        <v>0</v>
      </c>
      <c r="B5" s="19" t="s">
        <v>1</v>
      </c>
      <c r="C5" s="19" t="s">
        <v>22</v>
      </c>
      <c r="D5" s="19" t="s">
        <v>23</v>
      </c>
      <c r="E5" s="19" t="s">
        <v>24</v>
      </c>
      <c r="F5" s="19" t="s">
        <v>2</v>
      </c>
      <c r="G5" s="19"/>
      <c r="H5" s="19"/>
      <c r="I5" s="19"/>
      <c r="J5" s="19" t="s">
        <v>9</v>
      </c>
    </row>
    <row r="6" spans="1:14" ht="15" customHeight="1" x14ac:dyDescent="0.25">
      <c r="A6" s="19"/>
      <c r="B6" s="19"/>
      <c r="C6" s="19"/>
      <c r="D6" s="19"/>
      <c r="E6" s="19"/>
      <c r="F6" s="20" t="s">
        <v>3</v>
      </c>
      <c r="G6" s="19" t="s">
        <v>4</v>
      </c>
      <c r="H6" s="28" t="s">
        <v>40</v>
      </c>
      <c r="I6" s="28" t="s">
        <v>41</v>
      </c>
      <c r="J6" s="19"/>
    </row>
    <row r="7" spans="1:14" ht="43.5" customHeight="1" x14ac:dyDescent="0.25">
      <c r="A7" s="19"/>
      <c r="B7" s="19"/>
      <c r="C7" s="19"/>
      <c r="D7" s="19"/>
      <c r="E7" s="19"/>
      <c r="F7" s="20"/>
      <c r="G7" s="19"/>
      <c r="H7" s="29"/>
      <c r="I7" s="29"/>
      <c r="J7" s="19"/>
    </row>
    <row r="8" spans="1:14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4" x14ac:dyDescent="0.25">
      <c r="A9" s="1">
        <v>1</v>
      </c>
      <c r="B9" s="1" t="s">
        <v>46</v>
      </c>
      <c r="C9" s="1">
        <v>285.12</v>
      </c>
      <c r="D9" s="1">
        <v>97.65</v>
      </c>
      <c r="E9" s="1">
        <v>118.48</v>
      </c>
      <c r="F9" s="1">
        <f>G9</f>
        <v>6.1680000000000001</v>
      </c>
      <c r="G9" s="1">
        <f>2.911+1.617+1.64</f>
        <v>6.1680000000000001</v>
      </c>
      <c r="H9" s="1"/>
      <c r="I9" s="1"/>
      <c r="J9" s="2">
        <f>(D9*G9+10.11*H9+16.44*I9)-F9*C9</f>
        <v>-1156.3149600000002</v>
      </c>
    </row>
    <row r="10" spans="1:14" x14ac:dyDescent="0.25">
      <c r="A10" s="22" t="s">
        <v>5</v>
      </c>
      <c r="B10" s="23"/>
      <c r="C10" s="6"/>
      <c r="D10" s="6"/>
      <c r="E10" s="6"/>
      <c r="F10" s="1">
        <f>SUM(F9:F9)</f>
        <v>6.1680000000000001</v>
      </c>
      <c r="G10" s="1">
        <f>SUM(G9:G9)</f>
        <v>6.1680000000000001</v>
      </c>
      <c r="H10" s="1">
        <f>SUM(H9:H9)</f>
        <v>0</v>
      </c>
      <c r="I10" s="1">
        <f>SUM(I9:I9)</f>
        <v>0</v>
      </c>
      <c r="J10" s="2">
        <f>SUM(J9:J9)</f>
        <v>-1156.3149600000002</v>
      </c>
    </row>
  </sheetData>
  <mergeCells count="13">
    <mergeCell ref="G6:G7"/>
    <mergeCell ref="H6:H7"/>
    <mergeCell ref="I6:I7"/>
    <mergeCell ref="A1:L1"/>
    <mergeCell ref="A3:N3"/>
    <mergeCell ref="A5:A7"/>
    <mergeCell ref="B5:B7"/>
    <mergeCell ref="C5:C7"/>
    <mergeCell ref="D5:D7"/>
    <mergeCell ref="E5:E7"/>
    <mergeCell ref="F5:I5"/>
    <mergeCell ref="J5:J7"/>
    <mergeCell ref="F6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O16" sqref="O16"/>
    </sheetView>
  </sheetViews>
  <sheetFormatPr defaultRowHeight="15" x14ac:dyDescent="0.25"/>
  <cols>
    <col min="1" max="1" width="9.140625" style="7"/>
    <col min="2" max="2" width="20.28515625" style="7" customWidth="1"/>
    <col min="3" max="6" width="9.140625" style="7"/>
    <col min="7" max="7" width="9.140625" style="7" customWidth="1"/>
    <col min="8" max="16384" width="9.140625" style="7"/>
  </cols>
  <sheetData>
    <row r="1" spans="1:14" ht="18.75" x14ac:dyDescent="0.3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18.75" x14ac:dyDescent="0.3">
      <c r="E2" s="8"/>
    </row>
    <row r="3" spans="1:14" ht="15.75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14" ht="24" customHeight="1" x14ac:dyDescent="0.25">
      <c r="A5" s="19" t="s">
        <v>0</v>
      </c>
      <c r="B5" s="19" t="s">
        <v>1</v>
      </c>
      <c r="C5" s="19" t="s">
        <v>6</v>
      </c>
      <c r="D5" s="19" t="s">
        <v>7</v>
      </c>
      <c r="E5" s="19" t="s">
        <v>8</v>
      </c>
      <c r="F5" s="19" t="s">
        <v>2</v>
      </c>
      <c r="G5" s="19"/>
      <c r="H5" s="19" t="s">
        <v>9</v>
      </c>
    </row>
    <row r="6" spans="1:14" ht="15" customHeight="1" x14ac:dyDescent="0.25">
      <c r="A6" s="19"/>
      <c r="B6" s="19"/>
      <c r="C6" s="19"/>
      <c r="D6" s="19"/>
      <c r="E6" s="19"/>
      <c r="F6" s="20" t="s">
        <v>3</v>
      </c>
      <c r="G6" s="19" t="s">
        <v>4</v>
      </c>
      <c r="H6" s="19"/>
    </row>
    <row r="7" spans="1:14" ht="21" customHeight="1" x14ac:dyDescent="0.25">
      <c r="A7" s="19"/>
      <c r="B7" s="19"/>
      <c r="C7" s="19"/>
      <c r="D7" s="19"/>
      <c r="E7" s="19"/>
      <c r="F7" s="20"/>
      <c r="G7" s="19"/>
      <c r="H7" s="19"/>
    </row>
    <row r="8" spans="1:14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</row>
    <row r="9" spans="1:14" x14ac:dyDescent="0.25">
      <c r="A9" s="1">
        <v>1</v>
      </c>
      <c r="B9" s="14" t="s">
        <v>50</v>
      </c>
      <c r="C9" s="4">
        <v>47.87</v>
      </c>
      <c r="D9" s="4">
        <v>22.35</v>
      </c>
      <c r="E9" s="4">
        <v>47.87</v>
      </c>
      <c r="F9" s="4">
        <v>13.5</v>
      </c>
      <c r="G9" s="5">
        <f>F9/1.1113</f>
        <v>12.147934851075318</v>
      </c>
      <c r="H9" s="13">
        <f>(G9*(D9-C9))+((F9-G9)*(E9-C9))</f>
        <v>-310.01529739944209</v>
      </c>
    </row>
    <row r="10" spans="1:14" x14ac:dyDescent="0.25">
      <c r="A10" s="1">
        <v>2</v>
      </c>
      <c r="B10" s="14" t="s">
        <v>51</v>
      </c>
      <c r="C10" s="4">
        <v>47.87</v>
      </c>
      <c r="D10" s="4">
        <v>15.78</v>
      </c>
      <c r="E10" s="4">
        <v>47.87</v>
      </c>
      <c r="F10" s="4">
        <v>22.8</v>
      </c>
      <c r="G10" s="5">
        <f t="shared" ref="G10:G14" si="0">F10/1.1113</f>
        <v>20.516512192927205</v>
      </c>
      <c r="H10" s="13">
        <f t="shared" ref="H10:H14" si="1">(G10*(D10-C10))+((F10-G10)*(E10-C10))</f>
        <v>-658.37487627103394</v>
      </c>
    </row>
    <row r="11" spans="1:14" x14ac:dyDescent="0.25">
      <c r="A11" s="1">
        <v>3</v>
      </c>
      <c r="B11" s="14" t="s">
        <v>52</v>
      </c>
      <c r="C11" s="4">
        <v>47.87</v>
      </c>
      <c r="D11" s="4">
        <v>7.84</v>
      </c>
      <c r="E11" s="4">
        <v>47.87</v>
      </c>
      <c r="F11" s="4">
        <v>8.6</v>
      </c>
      <c r="G11" s="5">
        <f t="shared" si="0"/>
        <v>7.7386844236479799</v>
      </c>
      <c r="H11" s="13">
        <f t="shared" si="1"/>
        <v>-309.77953747862864</v>
      </c>
    </row>
    <row r="12" spans="1:14" x14ac:dyDescent="0.25">
      <c r="A12" s="1">
        <v>4</v>
      </c>
      <c r="B12" s="14" t="s">
        <v>53</v>
      </c>
      <c r="C12" s="4">
        <v>47.87</v>
      </c>
      <c r="D12" s="4">
        <v>22.35</v>
      </c>
      <c r="E12" s="4">
        <v>47.87</v>
      </c>
      <c r="F12" s="4">
        <v>7.4</v>
      </c>
      <c r="G12" s="5">
        <f t="shared" si="0"/>
        <v>6.6588679924412855</v>
      </c>
      <c r="H12" s="13">
        <f t="shared" si="1"/>
        <v>-169.93431116710158</v>
      </c>
    </row>
    <row r="13" spans="1:14" x14ac:dyDescent="0.25">
      <c r="A13" s="1">
        <v>5</v>
      </c>
      <c r="B13" s="14" t="s">
        <v>54</v>
      </c>
      <c r="C13" s="4">
        <v>47.87</v>
      </c>
      <c r="D13" s="4">
        <v>21.16</v>
      </c>
      <c r="E13" s="4">
        <v>47.87</v>
      </c>
      <c r="F13" s="4">
        <v>6.6</v>
      </c>
      <c r="G13" s="5">
        <f t="shared" si="0"/>
        <v>5.9389903716368213</v>
      </c>
      <c r="H13" s="13">
        <f t="shared" si="1"/>
        <v>-158.63043282641948</v>
      </c>
    </row>
    <row r="14" spans="1:14" x14ac:dyDescent="0.25">
      <c r="A14" s="1">
        <v>6</v>
      </c>
      <c r="B14" s="6" t="s">
        <v>55</v>
      </c>
      <c r="C14" s="4">
        <v>47.87</v>
      </c>
      <c r="D14" s="1">
        <v>22.35</v>
      </c>
      <c r="E14" s="1">
        <v>47.87</v>
      </c>
      <c r="F14" s="1">
        <v>0</v>
      </c>
      <c r="G14" s="5">
        <f t="shared" si="0"/>
        <v>0</v>
      </c>
      <c r="H14" s="5">
        <f t="shared" si="1"/>
        <v>0</v>
      </c>
    </row>
    <row r="15" spans="1:14" x14ac:dyDescent="0.25">
      <c r="A15" s="9" t="s">
        <v>5</v>
      </c>
      <c r="B15" s="10"/>
      <c r="C15" s="6"/>
      <c r="D15" s="6"/>
      <c r="E15" s="6"/>
      <c r="F15" s="1">
        <f>SUM(F9:F14)</f>
        <v>58.9</v>
      </c>
      <c r="G15" s="2">
        <f>SUM(G9:G14)</f>
        <v>53.00098983172861</v>
      </c>
      <c r="H15" s="25">
        <f>SUM(H9:H14)</f>
        <v>-1606.7344551426261</v>
      </c>
    </row>
  </sheetData>
  <mergeCells count="11">
    <mergeCell ref="G6:G7"/>
    <mergeCell ref="A1:K1"/>
    <mergeCell ref="A3:N3"/>
    <mergeCell ref="A5:A7"/>
    <mergeCell ref="B5:B7"/>
    <mergeCell ref="C5:C7"/>
    <mergeCell ref="D5:D7"/>
    <mergeCell ref="E5:E7"/>
    <mergeCell ref="F5:G5"/>
    <mergeCell ref="H5:H7"/>
    <mergeCell ref="F6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L12" sqref="L12"/>
    </sheetView>
  </sheetViews>
  <sheetFormatPr defaultRowHeight="15" x14ac:dyDescent="0.25"/>
  <cols>
    <col min="1" max="1" width="9.140625" style="7"/>
    <col min="2" max="2" width="20.28515625" style="7" customWidth="1"/>
    <col min="3" max="6" width="9.140625" style="7"/>
    <col min="7" max="7" width="9.140625" style="7" customWidth="1"/>
    <col min="8" max="16384" width="9.140625" style="7"/>
  </cols>
  <sheetData>
    <row r="1" spans="1:14" ht="18.75" x14ac:dyDescent="0.3">
      <c r="A1" s="17" t="s">
        <v>56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18.75" x14ac:dyDescent="0.3">
      <c r="E2" s="8"/>
    </row>
    <row r="3" spans="1:14" ht="15.75" x14ac:dyDescent="0.25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14" ht="33" customHeight="1" x14ac:dyDescent="0.25">
      <c r="A5" s="19" t="s">
        <v>0</v>
      </c>
      <c r="B5" s="19" t="s">
        <v>1</v>
      </c>
      <c r="C5" s="19" t="s">
        <v>6</v>
      </c>
      <c r="D5" s="19" t="s">
        <v>7</v>
      </c>
      <c r="E5" s="19" t="s">
        <v>8</v>
      </c>
      <c r="F5" s="19" t="s">
        <v>2</v>
      </c>
      <c r="G5" s="19"/>
      <c r="H5" s="19" t="s">
        <v>9</v>
      </c>
    </row>
    <row r="6" spans="1:14" ht="15" customHeight="1" x14ac:dyDescent="0.25">
      <c r="A6" s="19"/>
      <c r="B6" s="19"/>
      <c r="C6" s="19"/>
      <c r="D6" s="19"/>
      <c r="E6" s="19"/>
      <c r="F6" s="20" t="s">
        <v>3</v>
      </c>
      <c r="G6" s="19" t="s">
        <v>4</v>
      </c>
      <c r="H6" s="19"/>
    </row>
    <row r="7" spans="1:14" ht="87.75" customHeight="1" x14ac:dyDescent="0.25">
      <c r="A7" s="19"/>
      <c r="B7" s="19"/>
      <c r="C7" s="19"/>
      <c r="D7" s="19"/>
      <c r="E7" s="19"/>
      <c r="F7" s="20"/>
      <c r="G7" s="19"/>
      <c r="H7" s="19"/>
    </row>
    <row r="8" spans="1:14" x14ac:dyDescent="0.25">
      <c r="A8" s="3">
        <v>1</v>
      </c>
      <c r="B8" s="26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</row>
    <row r="9" spans="1:14" x14ac:dyDescent="0.25">
      <c r="A9" s="1">
        <v>1</v>
      </c>
      <c r="B9" s="30" t="s">
        <v>57</v>
      </c>
      <c r="C9" s="13">
        <v>39.1</v>
      </c>
      <c r="D9" s="13">
        <v>19.239999999999998</v>
      </c>
      <c r="E9" s="13">
        <v>39.1</v>
      </c>
      <c r="F9" s="4">
        <v>95.3</v>
      </c>
      <c r="G9" s="5">
        <f>F9/1.0266</f>
        <v>92.830703292421589</v>
      </c>
      <c r="H9" s="13">
        <f>(G9*(D9-C9))+((F9-G9)*(E9-C9))</f>
        <v>-1843.6177673874931</v>
      </c>
    </row>
    <row r="10" spans="1:14" ht="13.5" customHeight="1" x14ac:dyDescent="0.25">
      <c r="A10" s="1">
        <v>2</v>
      </c>
      <c r="B10" s="30" t="s">
        <v>58</v>
      </c>
      <c r="C10" s="13">
        <v>39.1</v>
      </c>
      <c r="D10" s="13">
        <v>19.239999999999998</v>
      </c>
      <c r="E10" s="13">
        <v>39.1</v>
      </c>
      <c r="F10" s="4">
        <v>116</v>
      </c>
      <c r="G10" s="5">
        <f t="shared" ref="G10:G28" si="0">F10/1.0266</f>
        <v>112.99435028248588</v>
      </c>
      <c r="H10" s="13">
        <f t="shared" ref="H10:H28" si="1">(G10*(D10-C10))+((F10-G10)*(E10-C10))</f>
        <v>-2244.0677966101698</v>
      </c>
    </row>
    <row r="11" spans="1:14" ht="13.5" customHeight="1" x14ac:dyDescent="0.25">
      <c r="A11" s="1">
        <v>3</v>
      </c>
      <c r="B11" s="30" t="s">
        <v>59</v>
      </c>
      <c r="C11" s="13">
        <v>39.1</v>
      </c>
      <c r="D11" s="13">
        <v>19.239999999999998</v>
      </c>
      <c r="E11" s="13">
        <v>39.1</v>
      </c>
      <c r="F11" s="5">
        <v>135.69999999999999</v>
      </c>
      <c r="G11" s="5">
        <f t="shared" si="0"/>
        <v>132.18390804597701</v>
      </c>
      <c r="H11" s="13">
        <f t="shared" si="1"/>
        <v>-2625.1724137931037</v>
      </c>
    </row>
    <row r="12" spans="1:14" ht="13.5" customHeight="1" x14ac:dyDescent="0.25">
      <c r="A12" s="1">
        <v>4</v>
      </c>
      <c r="B12" s="30" t="s">
        <v>60</v>
      </c>
      <c r="C12" s="13">
        <v>39.1</v>
      </c>
      <c r="D12" s="13">
        <v>19.239999999999998</v>
      </c>
      <c r="E12" s="13">
        <v>39.1</v>
      </c>
      <c r="F12" s="4">
        <v>91.9</v>
      </c>
      <c r="G12" s="5">
        <f t="shared" si="0"/>
        <v>89.518799922072873</v>
      </c>
      <c r="H12" s="13">
        <f t="shared" si="1"/>
        <v>-1777.8433664523675</v>
      </c>
    </row>
    <row r="13" spans="1:14" ht="13.5" customHeight="1" x14ac:dyDescent="0.25">
      <c r="A13" s="1">
        <v>5</v>
      </c>
      <c r="B13" s="30" t="s">
        <v>61</v>
      </c>
      <c r="C13" s="13">
        <v>39.1</v>
      </c>
      <c r="D13" s="13">
        <v>19.239999999999998</v>
      </c>
      <c r="E13" s="13">
        <v>39.1</v>
      </c>
      <c r="F13" s="4">
        <v>109.8</v>
      </c>
      <c r="G13" s="5">
        <f t="shared" si="0"/>
        <v>106.95499707773232</v>
      </c>
      <c r="H13" s="13">
        <f t="shared" si="1"/>
        <v>-2124.1262419637642</v>
      </c>
    </row>
    <row r="14" spans="1:14" ht="13.5" customHeight="1" x14ac:dyDescent="0.25">
      <c r="A14" s="1">
        <v>6</v>
      </c>
      <c r="B14" s="30" t="s">
        <v>62</v>
      </c>
      <c r="C14" s="13">
        <v>39.1</v>
      </c>
      <c r="D14" s="13">
        <v>19.239999999999998</v>
      </c>
      <c r="E14" s="13">
        <v>39.1</v>
      </c>
      <c r="F14" s="4">
        <v>126.3</v>
      </c>
      <c r="G14" s="5">
        <f t="shared" si="0"/>
        <v>123.02746931618937</v>
      </c>
      <c r="H14" s="13">
        <f t="shared" si="1"/>
        <v>-2443.3255406195212</v>
      </c>
    </row>
    <row r="15" spans="1:14" ht="13.5" customHeight="1" x14ac:dyDescent="0.25">
      <c r="A15" s="1">
        <v>7</v>
      </c>
      <c r="B15" s="30" t="s">
        <v>63</v>
      </c>
      <c r="C15" s="13">
        <v>39.1</v>
      </c>
      <c r="D15" s="13">
        <v>19.239999999999998</v>
      </c>
      <c r="E15" s="13">
        <v>39.1</v>
      </c>
      <c r="F15" s="4">
        <v>83.5</v>
      </c>
      <c r="G15" s="5">
        <f t="shared" si="0"/>
        <v>81.336450418858377</v>
      </c>
      <c r="H15" s="13">
        <f t="shared" si="1"/>
        <v>-1615.3419053185276</v>
      </c>
    </row>
    <row r="16" spans="1:14" ht="13.5" customHeight="1" x14ac:dyDescent="0.25">
      <c r="A16" s="1">
        <v>8</v>
      </c>
      <c r="B16" s="30" t="s">
        <v>64</v>
      </c>
      <c r="C16" s="13">
        <v>39.1</v>
      </c>
      <c r="D16" s="13">
        <v>19.239999999999998</v>
      </c>
      <c r="E16" s="13">
        <v>39.1</v>
      </c>
      <c r="F16" s="4">
        <v>93.7</v>
      </c>
      <c r="G16" s="5">
        <f t="shared" si="0"/>
        <v>91.272160529904539</v>
      </c>
      <c r="H16" s="13">
        <f t="shared" si="1"/>
        <v>-1812.6651081239045</v>
      </c>
    </row>
    <row r="17" spans="1:8" x14ac:dyDescent="0.25">
      <c r="A17" s="1">
        <v>9</v>
      </c>
      <c r="B17" s="30" t="s">
        <v>65</v>
      </c>
      <c r="C17" s="13">
        <v>39.1</v>
      </c>
      <c r="D17" s="13">
        <v>19.239999999999998</v>
      </c>
      <c r="E17" s="13">
        <v>39.1</v>
      </c>
      <c r="F17" s="4">
        <v>182.7</v>
      </c>
      <c r="G17" s="5">
        <f t="shared" si="0"/>
        <v>177.96610169491524</v>
      </c>
      <c r="H17" s="13">
        <f t="shared" si="1"/>
        <v>-3534.406779661017</v>
      </c>
    </row>
    <row r="18" spans="1:8" x14ac:dyDescent="0.25">
      <c r="A18" s="1">
        <v>10</v>
      </c>
      <c r="B18" s="30" t="s">
        <v>66</v>
      </c>
      <c r="C18" s="13">
        <v>39.1</v>
      </c>
      <c r="D18" s="13">
        <v>19.239999999999998</v>
      </c>
      <c r="E18" s="13">
        <v>39.1</v>
      </c>
      <c r="F18" s="4">
        <v>420.3</v>
      </c>
      <c r="G18" s="5">
        <f t="shared" si="0"/>
        <v>409.40970192869668</v>
      </c>
      <c r="H18" s="13">
        <f t="shared" si="1"/>
        <v>-8130.8766803039171</v>
      </c>
    </row>
    <row r="19" spans="1:8" x14ac:dyDescent="0.25">
      <c r="A19" s="1">
        <v>11</v>
      </c>
      <c r="B19" s="30" t="s">
        <v>55</v>
      </c>
      <c r="C19" s="13">
        <v>39.1</v>
      </c>
      <c r="D19" s="13">
        <v>19.239999999999998</v>
      </c>
      <c r="E19" s="13">
        <v>39.1</v>
      </c>
      <c r="F19" s="4">
        <v>185.2</v>
      </c>
      <c r="G19" s="5">
        <f t="shared" si="0"/>
        <v>180.40132476134815</v>
      </c>
      <c r="H19" s="13">
        <f t="shared" si="1"/>
        <v>-3582.7703097603749</v>
      </c>
    </row>
    <row r="20" spans="1:8" x14ac:dyDescent="0.25">
      <c r="A20" s="1">
        <v>12</v>
      </c>
      <c r="B20" s="30" t="s">
        <v>67</v>
      </c>
      <c r="C20" s="13">
        <v>39.1</v>
      </c>
      <c r="D20" s="13">
        <v>19.239999999999998</v>
      </c>
      <c r="E20" s="13">
        <v>39.1</v>
      </c>
      <c r="F20" s="5">
        <v>269.60000000000002</v>
      </c>
      <c r="G20" s="5">
        <f t="shared" si="0"/>
        <v>262.6144554841224</v>
      </c>
      <c r="H20" s="13">
        <f t="shared" si="1"/>
        <v>-5215.5230859146714</v>
      </c>
    </row>
    <row r="21" spans="1:8" x14ac:dyDescent="0.25">
      <c r="A21" s="1">
        <v>13</v>
      </c>
      <c r="B21" s="30" t="s">
        <v>51</v>
      </c>
      <c r="C21" s="13">
        <v>39.1</v>
      </c>
      <c r="D21" s="13">
        <v>19.239999999999998</v>
      </c>
      <c r="E21" s="13">
        <v>39.1</v>
      </c>
      <c r="F21" s="4">
        <v>216.3</v>
      </c>
      <c r="G21" s="5">
        <f t="shared" si="0"/>
        <v>210.69549970777325</v>
      </c>
      <c r="H21" s="13">
        <f t="shared" si="1"/>
        <v>-4184.4126241963777</v>
      </c>
    </row>
    <row r="22" spans="1:8" x14ac:dyDescent="0.25">
      <c r="A22" s="1">
        <v>14</v>
      </c>
      <c r="B22" s="30" t="s">
        <v>50</v>
      </c>
      <c r="C22" s="13">
        <v>39.1</v>
      </c>
      <c r="D22" s="13">
        <v>19.239999999999998</v>
      </c>
      <c r="E22" s="13">
        <v>39.1</v>
      </c>
      <c r="F22" s="4">
        <v>418.5</v>
      </c>
      <c r="G22" s="5">
        <f t="shared" si="0"/>
        <v>407.65634132086501</v>
      </c>
      <c r="H22" s="13">
        <f t="shared" si="1"/>
        <v>-8096.0549386323801</v>
      </c>
    </row>
    <row r="23" spans="1:8" x14ac:dyDescent="0.25">
      <c r="A23" s="1">
        <v>15</v>
      </c>
      <c r="B23" s="30" t="s">
        <v>52</v>
      </c>
      <c r="C23" s="13">
        <v>39.1</v>
      </c>
      <c r="D23" s="13">
        <v>19.239999999999998</v>
      </c>
      <c r="E23" s="13">
        <v>39.1</v>
      </c>
      <c r="F23" s="4">
        <v>277.10000000000002</v>
      </c>
      <c r="G23" s="5">
        <f t="shared" si="0"/>
        <v>269.92012468342102</v>
      </c>
      <c r="H23" s="13">
        <f t="shared" si="1"/>
        <v>-5360.6136762127426</v>
      </c>
    </row>
    <row r="24" spans="1:8" x14ac:dyDescent="0.25">
      <c r="A24" s="1">
        <v>16</v>
      </c>
      <c r="B24" s="30" t="s">
        <v>53</v>
      </c>
      <c r="C24" s="13">
        <v>39.1</v>
      </c>
      <c r="D24" s="13">
        <v>19.239999999999998</v>
      </c>
      <c r="E24" s="13">
        <v>39.1</v>
      </c>
      <c r="F24" s="4">
        <v>194.7</v>
      </c>
      <c r="G24" s="5">
        <f t="shared" si="0"/>
        <v>189.65517241379311</v>
      </c>
      <c r="H24" s="13">
        <f t="shared" si="1"/>
        <v>-3766.5517241379316</v>
      </c>
    </row>
    <row r="25" spans="1:8" x14ac:dyDescent="0.25">
      <c r="A25" s="1">
        <v>17</v>
      </c>
      <c r="B25" s="30" t="s">
        <v>68</v>
      </c>
      <c r="C25" s="13">
        <v>39.1</v>
      </c>
      <c r="D25" s="13">
        <v>19.239999999999998</v>
      </c>
      <c r="E25" s="13">
        <v>39.1</v>
      </c>
      <c r="F25" s="4">
        <v>77.8</v>
      </c>
      <c r="G25" s="5">
        <f t="shared" si="0"/>
        <v>75.784141827391394</v>
      </c>
      <c r="H25" s="13">
        <f t="shared" si="1"/>
        <v>-1505.0730566919933</v>
      </c>
    </row>
    <row r="26" spans="1:8" x14ac:dyDescent="0.25">
      <c r="A26" s="1">
        <v>18</v>
      </c>
      <c r="B26" s="30" t="s">
        <v>69</v>
      </c>
      <c r="C26" s="13">
        <v>39.1</v>
      </c>
      <c r="D26" s="13">
        <v>19.239999999999998</v>
      </c>
      <c r="E26" s="13">
        <v>39.1</v>
      </c>
      <c r="F26" s="4">
        <v>268</v>
      </c>
      <c r="G26" s="5">
        <f t="shared" si="0"/>
        <v>261.0559127216053</v>
      </c>
      <c r="H26" s="13">
        <f t="shared" si="1"/>
        <v>-5184.570426651082</v>
      </c>
    </row>
    <row r="27" spans="1:8" x14ac:dyDescent="0.25">
      <c r="A27" s="1">
        <v>19</v>
      </c>
      <c r="B27" s="30" t="s">
        <v>70</v>
      </c>
      <c r="C27" s="13">
        <v>39.1</v>
      </c>
      <c r="D27" s="13">
        <v>19.239999999999998</v>
      </c>
      <c r="E27" s="13">
        <v>39.1</v>
      </c>
      <c r="F27" s="4">
        <v>187.5</v>
      </c>
      <c r="G27" s="5">
        <f t="shared" si="0"/>
        <v>182.64172998246642</v>
      </c>
      <c r="H27" s="13">
        <f t="shared" si="1"/>
        <v>-3627.2647574517837</v>
      </c>
    </row>
    <row r="28" spans="1:8" x14ac:dyDescent="0.25">
      <c r="A28" s="1">
        <v>20</v>
      </c>
      <c r="B28" s="30" t="s">
        <v>71</v>
      </c>
      <c r="C28" s="13">
        <v>39.1</v>
      </c>
      <c r="D28" s="13">
        <v>9.65</v>
      </c>
      <c r="E28" s="13">
        <v>9.65</v>
      </c>
      <c r="F28" s="4">
        <v>35.200000000000003</v>
      </c>
      <c r="G28" s="5">
        <f t="shared" si="0"/>
        <v>34.287940775375027</v>
      </c>
      <c r="H28" s="13">
        <f t="shared" si="1"/>
        <v>-1036.6400000000001</v>
      </c>
    </row>
    <row r="29" spans="1:8" x14ac:dyDescent="0.25">
      <c r="A29" s="6" t="s">
        <v>5</v>
      </c>
      <c r="B29" s="10"/>
      <c r="C29" s="6"/>
      <c r="D29" s="6"/>
      <c r="E29" s="6"/>
      <c r="F29" s="2">
        <f>SUM(F9:F28)</f>
        <v>3585.1</v>
      </c>
      <c r="G29" s="2">
        <f t="shared" ref="G29:H29" si="2">SUM(G9:G28)</f>
        <v>3492.2072861874149</v>
      </c>
      <c r="H29" s="2">
        <f t="shared" si="2"/>
        <v>-69710.918199883134</v>
      </c>
    </row>
  </sheetData>
  <mergeCells count="11">
    <mergeCell ref="G6:G7"/>
    <mergeCell ref="A1:K1"/>
    <mergeCell ref="A3:N3"/>
    <mergeCell ref="A5:A7"/>
    <mergeCell ref="B5:B7"/>
    <mergeCell ref="C5:C7"/>
    <mergeCell ref="D5:D7"/>
    <mergeCell ref="E5:E7"/>
    <mergeCell ref="F5:G5"/>
    <mergeCell ref="H5:H7"/>
    <mergeCell ref="F6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J32" sqref="J32"/>
    </sheetView>
  </sheetViews>
  <sheetFormatPr defaultRowHeight="15" x14ac:dyDescent="0.25"/>
  <cols>
    <col min="1" max="1" width="9.140625" style="7"/>
    <col min="2" max="2" width="20.28515625" style="7" customWidth="1"/>
    <col min="3" max="6" width="9.140625" style="7"/>
    <col min="7" max="7" width="9.140625" style="7" customWidth="1"/>
    <col min="8" max="16384" width="9.140625" style="7"/>
  </cols>
  <sheetData>
    <row r="1" spans="1:13" ht="18.75" x14ac:dyDescent="0.3">
      <c r="A1" s="17" t="s">
        <v>72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ht="18.75" x14ac:dyDescent="0.3">
      <c r="E2" s="8"/>
    </row>
    <row r="3" spans="1:13" ht="15.75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5" spans="1:13" ht="33" customHeight="1" x14ac:dyDescent="0.25">
      <c r="A5" s="19" t="s">
        <v>0</v>
      </c>
      <c r="B5" s="19" t="s">
        <v>1</v>
      </c>
      <c r="C5" s="19" t="s">
        <v>6</v>
      </c>
      <c r="D5" s="19" t="s">
        <v>7</v>
      </c>
      <c r="E5" s="19" t="s">
        <v>8</v>
      </c>
      <c r="F5" s="19" t="s">
        <v>2</v>
      </c>
      <c r="G5" s="19"/>
      <c r="H5" s="19" t="s">
        <v>9</v>
      </c>
    </row>
    <row r="6" spans="1:13" ht="15" customHeight="1" x14ac:dyDescent="0.25">
      <c r="A6" s="19"/>
      <c r="B6" s="19"/>
      <c r="C6" s="19"/>
      <c r="D6" s="19"/>
      <c r="E6" s="19"/>
      <c r="F6" s="20" t="s">
        <v>3</v>
      </c>
      <c r="G6" s="19" t="s">
        <v>4</v>
      </c>
      <c r="H6" s="19"/>
    </row>
    <row r="7" spans="1:13" ht="87.75" customHeight="1" x14ac:dyDescent="0.25">
      <c r="A7" s="19"/>
      <c r="B7" s="19"/>
      <c r="C7" s="19"/>
      <c r="D7" s="19"/>
      <c r="E7" s="19"/>
      <c r="F7" s="20"/>
      <c r="G7" s="19"/>
      <c r="H7" s="19"/>
    </row>
    <row r="8" spans="1:13" x14ac:dyDescent="0.25">
      <c r="A8" s="3">
        <v>1</v>
      </c>
      <c r="B8" s="26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</row>
    <row r="9" spans="1:13" x14ac:dyDescent="0.25">
      <c r="A9" s="1">
        <v>1</v>
      </c>
      <c r="B9" s="30" t="s">
        <v>57</v>
      </c>
      <c r="C9" s="4">
        <v>285.12</v>
      </c>
      <c r="D9" s="13">
        <v>86.43</v>
      </c>
      <c r="E9" s="13">
        <v>86.43</v>
      </c>
      <c r="F9" s="4">
        <f>3.239+1.389+1.724</f>
        <v>6.3520000000000003</v>
      </c>
      <c r="G9" s="4">
        <f>3.239+1.389+1.724</f>
        <v>6.3520000000000003</v>
      </c>
      <c r="H9" s="5">
        <f>(G9*(D9-C9))+((F9-G9)*(E9-C9))</f>
        <v>-1262.07888</v>
      </c>
    </row>
    <row r="10" spans="1:13" ht="13.5" customHeight="1" x14ac:dyDescent="0.25">
      <c r="A10" s="1">
        <v>2</v>
      </c>
      <c r="B10" s="30" t="s">
        <v>60</v>
      </c>
      <c r="C10" s="4">
        <v>285.12</v>
      </c>
      <c r="D10" s="13">
        <v>123.11</v>
      </c>
      <c r="E10" s="13">
        <v>123.11</v>
      </c>
      <c r="F10" s="4">
        <v>2.3719999999999999</v>
      </c>
      <c r="G10" s="4">
        <v>2.3719999999999999</v>
      </c>
      <c r="H10" s="5">
        <f t="shared" ref="H10:H24" si="0">(G10*(D10-C10))+((F10-G10)*(E10-C10))</f>
        <v>-384.28771999999998</v>
      </c>
    </row>
    <row r="11" spans="1:13" ht="13.5" customHeight="1" x14ac:dyDescent="0.25">
      <c r="A11" s="1">
        <v>3</v>
      </c>
      <c r="B11" s="30" t="s">
        <v>65</v>
      </c>
      <c r="C11" s="4">
        <v>285.12</v>
      </c>
      <c r="D11" s="13">
        <v>77.790000000000006</v>
      </c>
      <c r="E11" s="13">
        <v>77.790000000000006</v>
      </c>
      <c r="F11" s="4">
        <v>5.5519999999999996</v>
      </c>
      <c r="G11" s="4">
        <v>5.5519999999999996</v>
      </c>
      <c r="H11" s="5">
        <f t="shared" si="0"/>
        <v>-1151.0961599999998</v>
      </c>
    </row>
    <row r="12" spans="1:13" ht="13.5" customHeight="1" x14ac:dyDescent="0.25">
      <c r="A12" s="1">
        <v>4</v>
      </c>
      <c r="B12" s="30" t="s">
        <v>55</v>
      </c>
      <c r="C12" s="4">
        <v>285.12</v>
      </c>
      <c r="D12" s="13">
        <v>105.84</v>
      </c>
      <c r="E12" s="13">
        <v>105.84</v>
      </c>
      <c r="F12" s="4">
        <v>8.2070000000000007</v>
      </c>
      <c r="G12" s="4">
        <v>8.2070000000000007</v>
      </c>
      <c r="H12" s="5">
        <f t="shared" si="0"/>
        <v>-1471.3509600000002</v>
      </c>
    </row>
    <row r="13" spans="1:13" ht="13.5" customHeight="1" x14ac:dyDescent="0.25">
      <c r="A13" s="1">
        <v>5</v>
      </c>
      <c r="B13" s="30" t="s">
        <v>67</v>
      </c>
      <c r="C13" s="4">
        <v>285.12</v>
      </c>
      <c r="D13" s="13">
        <v>87.45</v>
      </c>
      <c r="E13" s="13">
        <v>87.45</v>
      </c>
      <c r="F13" s="4">
        <v>10.273</v>
      </c>
      <c r="G13" s="4">
        <v>10.273</v>
      </c>
      <c r="H13" s="5">
        <f t="shared" si="0"/>
        <v>-2030.6639100000002</v>
      </c>
    </row>
    <row r="14" spans="1:13" ht="13.5" customHeight="1" x14ac:dyDescent="0.25">
      <c r="A14" s="1">
        <v>6</v>
      </c>
      <c r="B14" s="30" t="s">
        <v>51</v>
      </c>
      <c r="C14" s="4">
        <v>285.12</v>
      </c>
      <c r="D14" s="13">
        <v>109.48</v>
      </c>
      <c r="E14" s="13">
        <v>109.48</v>
      </c>
      <c r="F14" s="4">
        <v>5.1079999999999997</v>
      </c>
      <c r="G14" s="4">
        <v>5.1079999999999997</v>
      </c>
      <c r="H14" s="5">
        <f t="shared" si="0"/>
        <v>-897.16911999999991</v>
      </c>
    </row>
    <row r="15" spans="1:13" ht="13.5" customHeight="1" x14ac:dyDescent="0.25">
      <c r="A15" s="1">
        <v>7</v>
      </c>
      <c r="B15" s="31" t="s">
        <v>50</v>
      </c>
      <c r="C15" s="4">
        <v>285.12</v>
      </c>
      <c r="D15" s="13">
        <v>107.1</v>
      </c>
      <c r="E15" s="13">
        <v>107.1</v>
      </c>
      <c r="F15" s="4">
        <v>13.012</v>
      </c>
      <c r="G15" s="4">
        <v>13.012</v>
      </c>
      <c r="H15" s="5">
        <f t="shared" si="0"/>
        <v>-2316.39624</v>
      </c>
    </row>
    <row r="16" spans="1:13" ht="13.5" customHeight="1" x14ac:dyDescent="0.25">
      <c r="A16" s="1">
        <v>8</v>
      </c>
      <c r="B16" s="30" t="s">
        <v>52</v>
      </c>
      <c r="C16" s="4">
        <v>285.12</v>
      </c>
      <c r="D16" s="13">
        <v>118.49</v>
      </c>
      <c r="E16" s="13">
        <v>118.49</v>
      </c>
      <c r="F16" s="4">
        <v>5.3460000000000001</v>
      </c>
      <c r="G16" s="4">
        <v>5.3460000000000001</v>
      </c>
      <c r="H16" s="5">
        <f t="shared" si="0"/>
        <v>-890.80398000000002</v>
      </c>
    </row>
    <row r="17" spans="1:8" ht="13.5" customHeight="1" x14ac:dyDescent="0.25">
      <c r="A17" s="1">
        <v>9</v>
      </c>
      <c r="B17" s="30" t="s">
        <v>53</v>
      </c>
      <c r="C17" s="4">
        <v>285.12</v>
      </c>
      <c r="D17" s="13">
        <v>98.4</v>
      </c>
      <c r="E17" s="13">
        <v>98.4</v>
      </c>
      <c r="F17" s="4">
        <v>4.4420000000000002</v>
      </c>
      <c r="G17" s="4">
        <v>4.4420000000000002</v>
      </c>
      <c r="H17" s="5">
        <f t="shared" si="0"/>
        <v>-829.41024000000004</v>
      </c>
    </row>
    <row r="18" spans="1:8" ht="13.5" customHeight="1" x14ac:dyDescent="0.25">
      <c r="A18" s="1">
        <v>10</v>
      </c>
      <c r="B18" s="14" t="s">
        <v>58</v>
      </c>
      <c r="C18" s="4">
        <v>285.12</v>
      </c>
      <c r="D18" s="13">
        <v>81.73</v>
      </c>
      <c r="E18" s="13">
        <v>81.73</v>
      </c>
      <c r="F18" s="15">
        <v>5.3540000000000001</v>
      </c>
      <c r="G18" s="15">
        <v>5.3540000000000001</v>
      </c>
      <c r="H18" s="5">
        <f t="shared" si="0"/>
        <v>-1088.9500599999999</v>
      </c>
    </row>
    <row r="19" spans="1:8" ht="13.5" customHeight="1" x14ac:dyDescent="0.25">
      <c r="A19" s="1">
        <v>11</v>
      </c>
      <c r="B19" s="14" t="s">
        <v>59</v>
      </c>
      <c r="C19" s="4">
        <v>285.12</v>
      </c>
      <c r="D19" s="13">
        <v>81.73</v>
      </c>
      <c r="E19" s="13">
        <v>81.73</v>
      </c>
      <c r="F19" s="4">
        <v>1.9710000000000001</v>
      </c>
      <c r="G19" s="4">
        <v>1.9710000000000001</v>
      </c>
      <c r="H19" s="5">
        <f t="shared" si="0"/>
        <v>-400.88168999999999</v>
      </c>
    </row>
    <row r="20" spans="1:8" ht="13.5" customHeight="1" x14ac:dyDescent="0.25">
      <c r="A20" s="1">
        <v>12</v>
      </c>
      <c r="B20" s="30" t="s">
        <v>61</v>
      </c>
      <c r="C20" s="4">
        <v>285.12</v>
      </c>
      <c r="D20" s="13">
        <v>83.2</v>
      </c>
      <c r="E20" s="13">
        <v>83.2</v>
      </c>
      <c r="F20" s="4">
        <v>3.8250000000000002</v>
      </c>
      <c r="G20" s="4">
        <v>3.8250000000000002</v>
      </c>
      <c r="H20" s="5">
        <f t="shared" si="0"/>
        <v>-772.34400000000005</v>
      </c>
    </row>
    <row r="21" spans="1:8" ht="13.5" customHeight="1" x14ac:dyDescent="0.25">
      <c r="A21" s="1">
        <v>13</v>
      </c>
      <c r="B21" s="14" t="s">
        <v>64</v>
      </c>
      <c r="C21" s="4">
        <v>285.12</v>
      </c>
      <c r="D21" s="13">
        <v>81.73</v>
      </c>
      <c r="E21" s="13">
        <v>81.73</v>
      </c>
      <c r="F21" s="4">
        <v>2.7029999999999998</v>
      </c>
      <c r="G21" s="4">
        <v>2.7029999999999998</v>
      </c>
      <c r="H21" s="5">
        <f t="shared" si="0"/>
        <v>-549.76316999999995</v>
      </c>
    </row>
    <row r="22" spans="1:8" ht="13.5" customHeight="1" x14ac:dyDescent="0.25">
      <c r="A22" s="1">
        <v>14</v>
      </c>
      <c r="B22" s="30" t="s">
        <v>73</v>
      </c>
      <c r="C22" s="4">
        <v>285.12</v>
      </c>
      <c r="D22" s="13">
        <v>53.58</v>
      </c>
      <c r="E22" s="13">
        <v>53.58</v>
      </c>
      <c r="F22" s="4">
        <v>2.5830000000000002</v>
      </c>
      <c r="G22" s="4">
        <v>2.5830000000000002</v>
      </c>
      <c r="H22" s="5">
        <f t="shared" si="0"/>
        <v>-598.0678200000001</v>
      </c>
    </row>
    <row r="23" spans="1:8" ht="13.5" customHeight="1" x14ac:dyDescent="0.25">
      <c r="A23" s="1">
        <v>15</v>
      </c>
      <c r="B23" s="30" t="s">
        <v>62</v>
      </c>
      <c r="C23" s="4">
        <v>285.12</v>
      </c>
      <c r="D23" s="13">
        <v>53.58</v>
      </c>
      <c r="E23" s="13">
        <v>53.58</v>
      </c>
      <c r="F23" s="4">
        <v>0.98499999999999999</v>
      </c>
      <c r="G23" s="4">
        <v>0.98499999999999999</v>
      </c>
      <c r="H23" s="5">
        <f t="shared" si="0"/>
        <v>-228.0669</v>
      </c>
    </row>
    <row r="24" spans="1:8" ht="13.5" customHeight="1" x14ac:dyDescent="0.25">
      <c r="A24" s="1">
        <v>16</v>
      </c>
      <c r="B24" s="30" t="s">
        <v>68</v>
      </c>
      <c r="C24" s="4">
        <v>285.12</v>
      </c>
      <c r="D24" s="13">
        <v>81.73</v>
      </c>
      <c r="E24" s="13">
        <v>81.73</v>
      </c>
      <c r="F24" s="4">
        <v>3.1309999999999998</v>
      </c>
      <c r="G24" s="4">
        <v>3.1309999999999998</v>
      </c>
      <c r="H24" s="5">
        <f t="shared" si="0"/>
        <v>-636.81408999999996</v>
      </c>
    </row>
    <row r="25" spans="1:8" x14ac:dyDescent="0.25">
      <c r="A25" s="6" t="s">
        <v>5</v>
      </c>
      <c r="B25" s="10"/>
      <c r="C25" s="6"/>
      <c r="D25" s="6"/>
      <c r="E25" s="6"/>
      <c r="F25" s="25">
        <f>SUM(F9:F24)</f>
        <v>81.216000000000008</v>
      </c>
      <c r="G25" s="25">
        <f>SUM(G9:G24)</f>
        <v>81.216000000000008</v>
      </c>
      <c r="H25" s="2">
        <f>SUM(H9:H24)</f>
        <v>-15508.144939999998</v>
      </c>
    </row>
    <row r="26" spans="1:8" ht="9.9499999999999993" customHeight="1" x14ac:dyDescent="0.25"/>
  </sheetData>
  <mergeCells count="11">
    <mergeCell ref="G6:G7"/>
    <mergeCell ref="A1:K1"/>
    <mergeCell ref="A3:M3"/>
    <mergeCell ref="A5:A7"/>
    <mergeCell ref="B5:B7"/>
    <mergeCell ref="C5:C7"/>
    <mergeCell ref="D5:D7"/>
    <mergeCell ref="E5:E7"/>
    <mergeCell ref="F5:G5"/>
    <mergeCell ref="H5:H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Нижнегорский р-н вода</vt:lpstr>
      <vt:lpstr>Первомайский р-н стоки</vt:lpstr>
      <vt:lpstr>Первомайский р-н вода</vt:lpstr>
      <vt:lpstr>Первомайский р-н ТБО</vt:lpstr>
      <vt:lpstr>Раздольненский р-н вода</vt:lpstr>
      <vt:lpstr>Раздольненский р-н ТБО</vt:lpstr>
      <vt:lpstr>Сакский р-н стоки</vt:lpstr>
      <vt:lpstr>Сакский р-н вода</vt:lpstr>
      <vt:lpstr>Сакский р-н ТБО</vt:lpstr>
      <vt:lpstr>Симферопольский р-н стоки</vt:lpstr>
      <vt:lpstr>Симферопольский р-н вода</vt:lpstr>
      <vt:lpstr>Советский р-н вода</vt:lpstr>
      <vt:lpstr>Черноморский р-н стоки</vt:lpstr>
      <vt:lpstr>Черноморский р-н вода</vt:lpstr>
      <vt:lpstr>Черноморский р-н ТБО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RePack by Diakov</cp:lastModifiedBy>
  <cp:lastPrinted>2016-01-22T12:19:06Z</cp:lastPrinted>
  <dcterms:created xsi:type="dcterms:W3CDTF">2013-01-30T06:33:59Z</dcterms:created>
  <dcterms:modified xsi:type="dcterms:W3CDTF">2016-01-25T05:49:18Z</dcterms:modified>
</cp:coreProperties>
</file>