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95" tabRatio="1000" activeTab="0"/>
  </bookViews>
  <sheets>
    <sheet name="прил 1 баланс питьевой воды" sheetId="1" r:id="rId1"/>
    <sheet name="прил 2 смета" sheetId="2" r:id="rId2"/>
    <sheet name="прил4 расчет тарифа методом ЭОР" sheetId="3" r:id="rId3"/>
  </sheets>
  <definedNames>
    <definedName name="_xlnm.Print_Titles" localSheetId="1">'прил 2 смета'!$4:$6</definedName>
    <definedName name="_xlnm.Print_Area" localSheetId="1">'прил 2 смета'!$A$1:$K$80</definedName>
    <definedName name="_xlnm.Print_Area" localSheetId="2">'прил4 расчет тарифа методом ЭОР'!$A$1:$O$30</definedName>
  </definedNames>
  <calcPr fullCalcOnLoad="1"/>
</workbook>
</file>

<file path=xl/sharedStrings.xml><?xml version="1.0" encoding="utf-8"?>
<sst xmlns="http://schemas.openxmlformats.org/spreadsheetml/2006/main" count="429" uniqueCount="249">
  <si>
    <t>факт</t>
  </si>
  <si>
    <t>Наименование</t>
  </si>
  <si>
    <t>тыс. руб.</t>
  </si>
  <si>
    <t>2.1</t>
  </si>
  <si>
    <t>2.2</t>
  </si>
  <si>
    <t>2.3</t>
  </si>
  <si>
    <t>3.1</t>
  </si>
  <si>
    <t>3.2</t>
  </si>
  <si>
    <t>3.3</t>
  </si>
  <si>
    <t>3.5</t>
  </si>
  <si>
    <t>3.6</t>
  </si>
  <si>
    <t>2.4</t>
  </si>
  <si>
    <t>2.5</t>
  </si>
  <si>
    <t>%</t>
  </si>
  <si>
    <t>2013 год</t>
  </si>
  <si>
    <t>2014 год</t>
  </si>
  <si>
    <t>1.1</t>
  </si>
  <si>
    <t>Амортизация</t>
  </si>
  <si>
    <t>1.2</t>
  </si>
  <si>
    <t>1.3</t>
  </si>
  <si>
    <t>1.4</t>
  </si>
  <si>
    <t>1.5</t>
  </si>
  <si>
    <t>3.4</t>
  </si>
  <si>
    <t>4.1</t>
  </si>
  <si>
    <t>4.2</t>
  </si>
  <si>
    <t>5.1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</si>
  <si>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</si>
  <si>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</si>
  <si>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</si>
  <si>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</si>
  <si>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</si>
  <si>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</si>
  <si>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</si>
  <si>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</si>
  <si>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</si>
  <si>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</si>
  <si>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</si>
  <si>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</si>
  <si>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</si>
  <si>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</si>
  <si>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1.6</t>
  </si>
  <si>
    <t>1.7</t>
  </si>
  <si>
    <t>2.1.1</t>
  </si>
  <si>
    <t>утверждено в тарифе</t>
  </si>
  <si>
    <t>2015 год</t>
  </si>
  <si>
    <t>тыс. куб. м</t>
  </si>
  <si>
    <t>Единица измерений</t>
  </si>
  <si>
    <t>Реагенты</t>
  </si>
  <si>
    <t>1.1.1</t>
  </si>
  <si>
    <t>1.1.2</t>
  </si>
  <si>
    <t>1.1.3</t>
  </si>
  <si>
    <t>2.1.2</t>
  </si>
  <si>
    <t>2.1.3</t>
  </si>
  <si>
    <t>3.1.1</t>
  </si>
  <si>
    <t>3.1.2</t>
  </si>
  <si>
    <t>3.1.3</t>
  </si>
  <si>
    <t>№ п/п</t>
  </si>
  <si>
    <t>Единица
измерений</t>
  </si>
  <si>
    <t>Горюче-смазочные материалы</t>
  </si>
  <si>
    <t>Материалы и малоценные основные средства</t>
  </si>
  <si>
    <t>Единица
измерения</t>
  </si>
  <si>
    <t>Краткое обоснование расчета</t>
  </si>
  <si>
    <t>Водоподготовка</t>
  </si>
  <si>
    <t>Объем воды из источников водоснабжения:</t>
  </si>
  <si>
    <t>из поверхностных источников</t>
  </si>
  <si>
    <t>из подземных источников</t>
  </si>
  <si>
    <t>доочищенная сточная вода для нужд технического водоснабжения</t>
  </si>
  <si>
    <t>Объем воды, прошедшей водоподготовку</t>
  </si>
  <si>
    <t>Объем питьевой воды, поданной в сеть</t>
  </si>
  <si>
    <t>Транспортировка питьевой воды</t>
  </si>
  <si>
    <t>Объем воды, поступившей в сеть:</t>
  </si>
  <si>
    <t>из собственных источников</t>
  </si>
  <si>
    <t>от других операторов</t>
  </si>
  <si>
    <t>получено от других территорий, дифференцированных по тарифу</t>
  </si>
  <si>
    <t>Потери воды</t>
  </si>
  <si>
    <t>Потребление на собственные нужды</t>
  </si>
  <si>
    <t>Объем воды, отпущенной из сети</t>
  </si>
  <si>
    <t>Передано на другие территории, дифференцированные по тарифу</t>
  </si>
  <si>
    <t>Отпуск питьевой воды</t>
  </si>
  <si>
    <t>Объем воды, отпущенной абонентам:</t>
  </si>
  <si>
    <t>в пределах i-го объема</t>
  </si>
  <si>
    <t>другим организациям, осуществляющим водоснабжение</t>
  </si>
  <si>
    <t>организация 1</t>
  </si>
  <si>
    <t>организация 2</t>
  </si>
  <si>
    <t>организация n</t>
  </si>
  <si>
    <t>собственным абонентам</t>
  </si>
  <si>
    <t>Объем воды, отпускаемой новым абонентам</t>
  </si>
  <si>
    <t>Увеличение отпуска питьевой воды в связи с подключением абонентов</t>
  </si>
  <si>
    <t>Снижение отпуска питьевой воды в связи с прекращением водоснабжения</t>
  </si>
  <si>
    <t>Изменение объема отпуска питьевой воды в связи с изменением нормативов потребления и установкой приборов учета</t>
  </si>
  <si>
    <t>1.2.1</t>
  </si>
  <si>
    <t>1.2.2</t>
  </si>
  <si>
    <t>1.2.3</t>
  </si>
  <si>
    <t>1.2.4</t>
  </si>
  <si>
    <t>1.2.5</t>
  </si>
  <si>
    <t>1.4.1</t>
  </si>
  <si>
    <t>1.4.2</t>
  </si>
  <si>
    <t>Приложение 2</t>
  </si>
  <si>
    <t>Производственные расходы</t>
  </si>
  <si>
    <t>Расходы на приобретение сырья и материалов и их хранение</t>
  </si>
  <si>
    <t>Расходы на энергетические ресурсы и холодную воду</t>
  </si>
  <si>
    <t>электроэнергия</t>
  </si>
  <si>
    <t>теплоэнергия</t>
  </si>
  <si>
    <t>теплоноситель</t>
  </si>
  <si>
    <t>топливо</t>
  </si>
  <si>
    <t>холодная вода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</si>
  <si>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</si>
  <si>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Расходы на оплату труда производственного персонала</t>
  </si>
  <si>
    <t>Отчисления на социальные нужды производственного персонала, в том числе налоги и сборы</t>
  </si>
  <si>
    <t>Расходы на уплату процентов по займам и кредитам</t>
  </si>
  <si>
    <t>Общехозяйственные расходы</t>
  </si>
  <si>
    <t>Прочие производственные расходы</t>
  </si>
  <si>
    <t>1.7.1</t>
  </si>
  <si>
    <t>Услуги по обращению с осадком сточных вод</t>
  </si>
  <si>
    <t>1.7.2</t>
  </si>
  <si>
    <t>Расходы на амортизацию автотранспорта</t>
  </si>
  <si>
    <t>1.7.3</t>
  </si>
  <si>
    <t>1.7.4</t>
  </si>
  <si>
    <t>Расходы на аварийно-диспетчерское обслуживание</t>
  </si>
  <si>
    <t>Ремонтные расходы</t>
  </si>
  <si>
    <t>Расходы на оплату труда и отчисления на социальные нужды ремонтного персонала, в том числе налоги и сборы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</si>
  <si>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</si>
  <si>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</si>
  <si>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</si>
  <si>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том числе налоги и сборы</t>
  </si>
  <si>
    <t>Административные расходы</t>
  </si>
  <si>
    <t>Расходы на оплату работ и услуг, выполняемых сторонними организациями</t>
  </si>
  <si>
    <t>услуги связи и интернет</t>
  </si>
  <si>
    <t>юридические услуги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</si>
  <si>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</si>
  <si>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</si>
  <si>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</si>
  <si>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</si>
  <si>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</si>
  <si>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</si>
  <si>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информационные услуги</t>
  </si>
  <si>
    <t>3.1.7</t>
  </si>
  <si>
    <t>управленческие услуги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</si>
  <si>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</si>
  <si>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3.2.1</t>
  </si>
  <si>
    <t>Расходы на оплату труда административно-управленческого персонала</t>
  </si>
  <si>
    <t>3.2.2</t>
  </si>
  <si>
    <t>Отчисления на социальные нужды административно-управленческого персонала, в том числе налоги и сборы</t>
  </si>
  <si>
    <t>Служебные командировки</t>
  </si>
  <si>
    <t>Обучение персонала</t>
  </si>
  <si>
    <t>Страхование производственных
объектов</t>
  </si>
  <si>
    <t>3.7</t>
  </si>
  <si>
    <t>Прочие административные расходы</t>
  </si>
  <si>
    <t>3.7.1</t>
  </si>
  <si>
    <t>Расходы на амортизацию непроизводственных активов</t>
  </si>
  <si>
    <t>3.7.2</t>
  </si>
  <si>
    <t>Расходы по охране объектов и территорий</t>
  </si>
  <si>
    <t>Сбытовые расходы гарантирующих организаций</t>
  </si>
  <si>
    <t>Расходы по сомнительным долгам, в размере не более 2% НВВ</t>
  </si>
  <si>
    <t>Расходы на арендную плату, лизинговые платежи, концессионную плату</t>
  </si>
  <si>
    <t>Аренда имущества</t>
  </si>
  <si>
    <t>Концессионная плата</t>
  </si>
  <si>
    <t>Лизинговые платежи</t>
  </si>
  <si>
    <t>Аренда земельных участков</t>
  </si>
  <si>
    <t>Расходы, связанные с уплатой налогов и сборов</t>
  </si>
  <si>
    <t>Налог на прибыль</t>
  </si>
  <si>
    <t>Налог на имущество организаций</t>
  </si>
  <si>
    <t>Плата за негативное воздействие на окружающую среду</t>
  </si>
  <si>
    <t>Водный налог и плата за пользование водным объектом</t>
  </si>
  <si>
    <t>Земельный налог</t>
  </si>
  <si>
    <t>7.6</t>
  </si>
  <si>
    <t>Транспортный налог</t>
  </si>
  <si>
    <t>7.7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</si>
  <si>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</si>
  <si>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Нормативная прибыль</t>
  </si>
  <si>
    <t>Средства на возврат займов и кредитов и процентов по ним</t>
  </si>
  <si>
    <t>Расходы на капитальные вложения</t>
  </si>
  <si>
    <t>Расходы на социальные нужды, предусмотренные коллективными договорами, в соответствии с подпунктом 3 пункта 30 Методических указаний</t>
  </si>
  <si>
    <t>Другие расходы, не учитываемые в соответствии с Налоговым кодексом Российской Федерации при определении налоговой базы налога на прибыль</t>
  </si>
  <si>
    <t>Итого НВВ</t>
  </si>
  <si>
    <t>Приложение 4</t>
  </si>
  <si>
    <t>Предложение предприятия</t>
  </si>
  <si>
    <t>2016 год</t>
  </si>
  <si>
    <t>2017 год</t>
  </si>
  <si>
    <t>2018 год</t>
  </si>
  <si>
    <t>2019 год</t>
  </si>
  <si>
    <t>1</t>
  </si>
  <si>
    <t>Необходимая валовая выручка</t>
  </si>
  <si>
    <t>Сбытовые расходы</t>
  </si>
  <si>
    <t>Арендная и концессионная плата, лизинговые платежи</t>
  </si>
  <si>
    <t>Налоги и сборы</t>
  </si>
  <si>
    <t>1.8</t>
  </si>
  <si>
    <t>2</t>
  </si>
  <si>
    <t>Недополученные доходы/расходы прошлых периодов</t>
  </si>
  <si>
    <t>Экономически обоснованные расходы, не учтенные органом регулирования тарифов при установлении тарифов на ее товары (работы, услуги) в прошлом периоде</t>
  </si>
  <si>
    <t>Недополученные доходы прошлых периодов регулирования</t>
  </si>
  <si>
    <t>Расходы, связанные с обслуживанием заемных средств и собственных средств, направляемых на покрытие недостатка средств</t>
  </si>
  <si>
    <t>3</t>
  </si>
  <si>
    <t>4</t>
  </si>
  <si>
    <t>5</t>
  </si>
  <si>
    <t>руб. куб. м</t>
  </si>
  <si>
    <t>Темп роста тарифа</t>
  </si>
  <si>
    <t>(должность руководителя)</t>
  </si>
  <si>
    <t>(подпись)</t>
  </si>
  <si>
    <t>МП</t>
  </si>
  <si>
    <t>ожидаемое</t>
  </si>
  <si>
    <t>наименование организации</t>
  </si>
  <si>
    <t>Фамилия И.О.</t>
  </si>
  <si>
    <t>2015 год ПЛАН</t>
  </si>
  <si>
    <t xml:space="preserve">  по приборам учета</t>
  </si>
  <si>
    <t xml:space="preserve">  по нормативам</t>
  </si>
  <si>
    <t>населению</t>
  </si>
  <si>
    <t>бюджетным потребителям</t>
  </si>
  <si>
    <t>прочим потребителям</t>
  </si>
  <si>
    <t>Отпуск питьевой воды при дифференциации тарифов по объему</t>
  </si>
  <si>
    <t>Отпуск питьевой воды для приготовления горячей воды</t>
  </si>
  <si>
    <t>Отпуск воды абонентам:</t>
  </si>
  <si>
    <t>Величина нормативной прибыли, определенная в соответствии с пунктом 31  Методических указаний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</si>
  <si>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</si>
  <si>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 xml:space="preserve">Контроль качества воды </t>
  </si>
  <si>
    <t>Расходы на текущий ремонт централизованных систем водоснабжения либо объектов, входящих в состав таких систем</t>
  </si>
  <si>
    <t>Расходы на капитальный ремонт централизованных систем водоснабжения  либо объектов, входящих в состав таких систем</t>
  </si>
  <si>
    <t>Арендная плата, лизинговые платежи, не связанные с арендой (лизингом) централизованных систем водоснабжения  либо объектов, входящих в состав таких систем</t>
  </si>
  <si>
    <t xml:space="preserve">Амортизация основных средств и нематериальных активов, относимых к объектам централизованной
системы водоснабжения </t>
  </si>
  <si>
    <t xml:space="preserve">Объем водоснабжения </t>
  </si>
  <si>
    <t xml:space="preserve">Тариф на водоснабжение </t>
  </si>
  <si>
    <t>2012 год факт</t>
  </si>
  <si>
    <t>3.3.1</t>
  </si>
  <si>
    <t>3.4.1</t>
  </si>
  <si>
    <t>3.4.1.1</t>
  </si>
  <si>
    <t>3.4.1.2</t>
  </si>
  <si>
    <t>3.4.1.n</t>
  </si>
  <si>
    <t>3.4.2</t>
  </si>
  <si>
    <t>3.4.2.1</t>
  </si>
  <si>
    <t>3.4.2.2</t>
  </si>
  <si>
    <t>3.4.2.3</t>
  </si>
  <si>
    <t>6</t>
  </si>
  <si>
    <t xml:space="preserve">ожидаемое  </t>
  </si>
  <si>
    <t>О.Н.Пархоменко</t>
  </si>
  <si>
    <t>Исп.</t>
  </si>
  <si>
    <t>Экономист</t>
  </si>
  <si>
    <t>О.А.Шамина</t>
  </si>
  <si>
    <t>Генеральный директор</t>
  </si>
  <si>
    <t>факт за 9 мес.</t>
  </si>
  <si>
    <t>Темп изменения потребления воды *</t>
  </si>
  <si>
    <t>*</t>
  </si>
  <si>
    <t>рост потребления воды обусловлен увеличением абонентов предприятия за счет роста обслуживаемых сельских советов (поселений) с 26 в 2012 году до 47 в 2014 г.</t>
  </si>
  <si>
    <t>факт за 9 месяцев</t>
  </si>
  <si>
    <t>Расчет тарифа методом экономически обоснованных расходов (затрат) ООО "Крымскаяская Водная Компания"</t>
  </si>
  <si>
    <t>Баланс водоснабжения   ООО "Крымская Водная Компания"</t>
  </si>
  <si>
    <t>Смета расходов    ООО  "Крымская Водная Компания"</t>
  </si>
  <si>
    <t xml:space="preserve">Генеральный директор </t>
  </si>
  <si>
    <t>из расчета среднегодового потребления 33 тыс.абонентов*10 м3*12 месяцев</t>
  </si>
  <si>
    <t>в связи с увеличением количества абонентов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</si>
</sst>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 indent="2"/>
    </xf>
    <xf numFmtId="0" fontId="4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C1">
      <selection activeCell="K40" sqref="K40"/>
    </sheetView>
  </sheetViews>
  <sheetFormatPr defaultColWidth="0.875" defaultRowHeight="12.75"/>
  <cols>
    <col min="1" max="1" width="9.125" style="26" customWidth="1"/>
    <col min="2" max="2" width="47.25390625" style="8" customWidth="1"/>
    <col min="3" max="3" width="14.25390625" style="8" customWidth="1"/>
    <col min="4" max="4" width="13.75390625" style="8" customWidth="1"/>
    <col min="5" max="5" width="13.00390625" style="8" customWidth="1"/>
    <col min="6" max="6" width="11.375" style="8" customWidth="1"/>
    <col min="7" max="7" width="13.625" style="8" customWidth="1"/>
    <col min="8" max="8" width="9.25390625" style="8" customWidth="1"/>
    <col min="9" max="9" width="13.375" style="8" customWidth="1"/>
    <col min="10" max="10" width="13.75390625" style="8" customWidth="1"/>
    <col min="11" max="11" width="49.875" style="8" customWidth="1"/>
    <col min="12" max="16384" width="0.875" style="8" customWidth="1"/>
  </cols>
  <sheetData>
    <row r="1" spans="1:11" s="7" customFormat="1" ht="21" customHeight="1">
      <c r="A1" s="49" t="s">
        <v>244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5:9" ht="13.5" customHeight="1">
      <c r="E2" s="19"/>
      <c r="F2" s="50" t="s">
        <v>201</v>
      </c>
      <c r="G2" s="50"/>
      <c r="H2" s="50"/>
      <c r="I2" s="50"/>
    </row>
    <row r="3" spans="1:11" s="9" customFormat="1" ht="29.25" customHeight="1">
      <c r="A3" s="51" t="s">
        <v>56</v>
      </c>
      <c r="B3" s="45" t="s">
        <v>1</v>
      </c>
      <c r="C3" s="45" t="s">
        <v>60</v>
      </c>
      <c r="D3" s="45" t="s">
        <v>221</v>
      </c>
      <c r="E3" s="41" t="s">
        <v>14</v>
      </c>
      <c r="F3" s="42"/>
      <c r="G3" s="41" t="s">
        <v>15</v>
      </c>
      <c r="H3" s="43"/>
      <c r="I3" s="42"/>
      <c r="J3" s="45" t="s">
        <v>203</v>
      </c>
      <c r="K3" s="45" t="s">
        <v>61</v>
      </c>
    </row>
    <row r="4" spans="1:11" s="9" customFormat="1" ht="31.5">
      <c r="A4" s="52"/>
      <c r="B4" s="46"/>
      <c r="C4" s="46"/>
      <c r="D4" s="46"/>
      <c r="E4" s="2" t="s">
        <v>43</v>
      </c>
      <c r="F4" s="2" t="s">
        <v>0</v>
      </c>
      <c r="G4" s="2" t="s">
        <v>43</v>
      </c>
      <c r="H4" s="2" t="s">
        <v>238</v>
      </c>
      <c r="I4" s="2" t="s">
        <v>200</v>
      </c>
      <c r="J4" s="46"/>
      <c r="K4" s="46"/>
    </row>
    <row r="5" spans="1:11" s="9" customFormat="1" ht="15.75">
      <c r="A5" s="25">
        <v>1</v>
      </c>
      <c r="B5" s="2">
        <v>2</v>
      </c>
      <c r="C5" s="2">
        <v>3</v>
      </c>
      <c r="D5" s="2">
        <f>C5+1</f>
        <v>4</v>
      </c>
      <c r="E5" s="2">
        <f aca="true" t="shared" si="0" ref="E5:K5">D5+1</f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  <c r="K5" s="2">
        <f t="shared" si="0"/>
        <v>11</v>
      </c>
    </row>
    <row r="6" spans="1:11" s="9" customFormat="1" ht="15.75">
      <c r="A6" s="27">
        <v>1</v>
      </c>
      <c r="B6" s="3" t="s">
        <v>62</v>
      </c>
      <c r="C6" s="2"/>
      <c r="D6" s="2"/>
      <c r="E6" s="2"/>
      <c r="F6" s="2"/>
      <c r="G6" s="2"/>
      <c r="H6" s="2"/>
      <c r="I6" s="2"/>
      <c r="J6" s="2"/>
      <c r="K6" s="2"/>
    </row>
    <row r="7" spans="1:12" s="9" customFormat="1" ht="15.75" customHeight="1">
      <c r="A7" s="25" t="s">
        <v>16</v>
      </c>
      <c r="B7" s="4" t="s">
        <v>63</v>
      </c>
      <c r="C7" s="2" t="s">
        <v>45</v>
      </c>
      <c r="D7" s="2">
        <f aca="true" t="shared" si="1" ref="D7:J7">D8+D9+D10</f>
        <v>2153.1</v>
      </c>
      <c r="E7" s="2">
        <f t="shared" si="1"/>
        <v>0</v>
      </c>
      <c r="F7" s="2">
        <f t="shared" si="1"/>
        <v>2697</v>
      </c>
      <c r="G7" s="2">
        <f t="shared" si="1"/>
        <v>0</v>
      </c>
      <c r="H7" s="2">
        <f t="shared" si="1"/>
        <v>2557.6</v>
      </c>
      <c r="I7" s="2">
        <f t="shared" si="1"/>
        <v>4001.3</v>
      </c>
      <c r="J7" s="2">
        <f t="shared" si="1"/>
        <v>4887</v>
      </c>
      <c r="K7" s="12"/>
      <c r="L7" s="13"/>
    </row>
    <row r="8" spans="1:12" s="9" customFormat="1" ht="15.75">
      <c r="A8" s="25" t="s">
        <v>48</v>
      </c>
      <c r="B8" s="16" t="s">
        <v>64</v>
      </c>
      <c r="C8" s="2" t="s">
        <v>45</v>
      </c>
      <c r="D8" s="12">
        <v>0</v>
      </c>
      <c r="E8" s="12"/>
      <c r="F8" s="12">
        <v>0</v>
      </c>
      <c r="G8" s="12"/>
      <c r="H8" s="12"/>
      <c r="I8" s="12"/>
      <c r="J8" s="12">
        <v>0</v>
      </c>
      <c r="K8" s="12"/>
      <c r="L8" s="13"/>
    </row>
    <row r="9" spans="1:12" s="9" customFormat="1" ht="15.75">
      <c r="A9" s="25" t="s">
        <v>49</v>
      </c>
      <c r="B9" s="16" t="s">
        <v>65</v>
      </c>
      <c r="C9" s="2" t="s">
        <v>45</v>
      </c>
      <c r="D9" s="12">
        <v>2153.1</v>
      </c>
      <c r="E9" s="12"/>
      <c r="F9" s="12">
        <v>2697</v>
      </c>
      <c r="G9" s="12"/>
      <c r="H9" s="12">
        <v>2557.6</v>
      </c>
      <c r="I9" s="12">
        <v>4001.3</v>
      </c>
      <c r="J9" s="12">
        <v>4887</v>
      </c>
      <c r="K9" s="12"/>
      <c r="L9" s="13"/>
    </row>
    <row r="10" spans="1:12" s="9" customFormat="1" ht="30" customHeight="1">
      <c r="A10" s="25" t="s">
        <v>50</v>
      </c>
      <c r="B10" s="16" t="s">
        <v>66</v>
      </c>
      <c r="C10" s="2" t="s">
        <v>45</v>
      </c>
      <c r="D10" s="12">
        <v>0</v>
      </c>
      <c r="E10" s="12"/>
      <c r="F10" s="12">
        <v>0</v>
      </c>
      <c r="G10" s="12"/>
      <c r="H10" s="12">
        <v>0</v>
      </c>
      <c r="I10" s="12">
        <v>0</v>
      </c>
      <c r="J10" s="12">
        <v>0</v>
      </c>
      <c r="K10" s="12"/>
      <c r="L10" s="13"/>
    </row>
    <row r="11" spans="1:12" s="9" customFormat="1" ht="15.75">
      <c r="A11" s="25" t="s">
        <v>18</v>
      </c>
      <c r="B11" s="4" t="s">
        <v>67</v>
      </c>
      <c r="C11" s="2" t="s">
        <v>45</v>
      </c>
      <c r="D11" s="12">
        <v>0</v>
      </c>
      <c r="E11" s="12"/>
      <c r="F11" s="12">
        <v>0</v>
      </c>
      <c r="G11" s="12"/>
      <c r="H11" s="12">
        <v>0</v>
      </c>
      <c r="I11" s="12">
        <v>0</v>
      </c>
      <c r="J11" s="12">
        <v>0</v>
      </c>
      <c r="K11" s="12"/>
      <c r="L11" s="13"/>
    </row>
    <row r="12" spans="1:12" s="9" customFormat="1" ht="15.75">
      <c r="A12" s="25" t="s">
        <v>19</v>
      </c>
      <c r="B12" s="4" t="s">
        <v>68</v>
      </c>
      <c r="C12" s="2" t="s">
        <v>45</v>
      </c>
      <c r="D12" s="12">
        <v>2153.1</v>
      </c>
      <c r="E12" s="12"/>
      <c r="F12" s="12">
        <v>2697</v>
      </c>
      <c r="G12" s="12"/>
      <c r="H12" s="12">
        <v>2557.6</v>
      </c>
      <c r="I12" s="12">
        <v>4001.3</v>
      </c>
      <c r="J12" s="12">
        <v>4887</v>
      </c>
      <c r="K12" s="12"/>
      <c r="L12" s="13"/>
    </row>
    <row r="13" spans="1:12" s="9" customFormat="1" ht="15.75">
      <c r="A13" s="27" t="s">
        <v>187</v>
      </c>
      <c r="B13" s="3" t="s">
        <v>69</v>
      </c>
      <c r="C13" s="2"/>
      <c r="D13" s="2"/>
      <c r="E13" s="2"/>
      <c r="F13" s="2"/>
      <c r="G13" s="2"/>
      <c r="H13" s="2"/>
      <c r="I13" s="2"/>
      <c r="J13" s="2"/>
      <c r="K13" s="2"/>
      <c r="L13" s="13"/>
    </row>
    <row r="14" spans="1:12" s="9" customFormat="1" ht="15.75">
      <c r="A14" s="25" t="s">
        <v>3</v>
      </c>
      <c r="B14" s="4" t="s">
        <v>70</v>
      </c>
      <c r="C14" s="2" t="s">
        <v>45</v>
      </c>
      <c r="D14" s="2">
        <f aca="true" t="shared" si="2" ref="D14:J14">D15+D16+D17</f>
        <v>2110</v>
      </c>
      <c r="E14" s="2">
        <f t="shared" si="2"/>
        <v>0</v>
      </c>
      <c r="F14" s="2">
        <f t="shared" si="2"/>
        <v>2643.1</v>
      </c>
      <c r="G14" s="2">
        <f t="shared" si="2"/>
        <v>0</v>
      </c>
      <c r="H14" s="2">
        <f t="shared" si="2"/>
        <v>2301.8</v>
      </c>
      <c r="I14" s="2">
        <f t="shared" si="2"/>
        <v>3601.1</v>
      </c>
      <c r="J14" s="2">
        <f t="shared" si="2"/>
        <v>4154</v>
      </c>
      <c r="K14" s="12"/>
      <c r="L14" s="13"/>
    </row>
    <row r="15" spans="1:12" s="9" customFormat="1" ht="15.75">
      <c r="A15" s="25" t="s">
        <v>42</v>
      </c>
      <c r="B15" s="16" t="s">
        <v>71</v>
      </c>
      <c r="C15" s="2" t="s">
        <v>45</v>
      </c>
      <c r="D15" s="12">
        <v>2110</v>
      </c>
      <c r="E15" s="12"/>
      <c r="F15" s="12">
        <v>2643.1</v>
      </c>
      <c r="G15" s="12"/>
      <c r="H15" s="12">
        <v>2301.8</v>
      </c>
      <c r="I15" s="12">
        <v>3601.1</v>
      </c>
      <c r="J15" s="12">
        <v>4154</v>
      </c>
      <c r="K15" s="12"/>
      <c r="L15" s="13"/>
    </row>
    <row r="16" spans="1:12" s="9" customFormat="1" ht="15.75">
      <c r="A16" s="25" t="s">
        <v>51</v>
      </c>
      <c r="B16" s="16" t="s">
        <v>72</v>
      </c>
      <c r="C16" s="2" t="s">
        <v>45</v>
      </c>
      <c r="D16" s="12">
        <v>0</v>
      </c>
      <c r="E16" s="12"/>
      <c r="F16" s="12">
        <v>0</v>
      </c>
      <c r="G16" s="12"/>
      <c r="H16" s="12">
        <v>0</v>
      </c>
      <c r="I16" s="12">
        <v>0</v>
      </c>
      <c r="J16" s="12">
        <v>0</v>
      </c>
      <c r="K16" s="12"/>
      <c r="L16" s="13"/>
    </row>
    <row r="17" spans="1:12" s="9" customFormat="1" ht="30" customHeight="1">
      <c r="A17" s="25" t="s">
        <v>52</v>
      </c>
      <c r="B17" s="16" t="s">
        <v>73</v>
      </c>
      <c r="C17" s="2" t="s">
        <v>45</v>
      </c>
      <c r="D17" s="12">
        <v>0</v>
      </c>
      <c r="E17" s="12"/>
      <c r="F17" s="12">
        <v>0</v>
      </c>
      <c r="G17" s="12"/>
      <c r="H17" s="12">
        <v>0</v>
      </c>
      <c r="I17" s="12">
        <v>0</v>
      </c>
      <c r="J17" s="12">
        <v>0</v>
      </c>
      <c r="K17" s="12"/>
      <c r="L17" s="13"/>
    </row>
    <row r="18" spans="1:12" s="9" customFormat="1" ht="15.75">
      <c r="A18" s="25" t="s">
        <v>4</v>
      </c>
      <c r="B18" s="4" t="s">
        <v>74</v>
      </c>
      <c r="C18" s="2" t="s">
        <v>45</v>
      </c>
      <c r="D18" s="12">
        <v>43.1</v>
      </c>
      <c r="E18" s="12"/>
      <c r="F18" s="12">
        <v>53.9</v>
      </c>
      <c r="G18" s="12"/>
      <c r="H18" s="12">
        <v>255.8</v>
      </c>
      <c r="I18" s="12">
        <v>400.2</v>
      </c>
      <c r="J18" s="12">
        <v>733</v>
      </c>
      <c r="K18" s="12"/>
      <c r="L18" s="13"/>
    </row>
    <row r="19" spans="1:12" s="9" customFormat="1" ht="15.75">
      <c r="A19" s="25" t="s">
        <v>5</v>
      </c>
      <c r="B19" s="4" t="s">
        <v>75</v>
      </c>
      <c r="C19" s="2" t="s">
        <v>45</v>
      </c>
      <c r="D19" s="12">
        <v>0</v>
      </c>
      <c r="E19" s="12"/>
      <c r="F19" s="12">
        <v>0</v>
      </c>
      <c r="G19" s="12"/>
      <c r="H19" s="12">
        <v>0</v>
      </c>
      <c r="I19" s="12">
        <v>0</v>
      </c>
      <c r="J19" s="12">
        <v>0</v>
      </c>
      <c r="K19" s="12"/>
      <c r="L19" s="13"/>
    </row>
    <row r="20" spans="1:12" s="9" customFormat="1" ht="15.75">
      <c r="A20" s="25" t="s">
        <v>11</v>
      </c>
      <c r="B20" s="4" t="s">
        <v>76</v>
      </c>
      <c r="C20" s="2" t="s">
        <v>45</v>
      </c>
      <c r="D20" s="12">
        <v>2110</v>
      </c>
      <c r="E20" s="12"/>
      <c r="F20" s="12">
        <v>2643.1</v>
      </c>
      <c r="G20" s="12"/>
      <c r="H20" s="12">
        <v>2301.8</v>
      </c>
      <c r="I20" s="12">
        <v>3601.1</v>
      </c>
      <c r="J20" s="12">
        <v>4154</v>
      </c>
      <c r="K20" s="12"/>
      <c r="L20" s="13"/>
    </row>
    <row r="21" spans="1:12" s="9" customFormat="1" ht="30" customHeight="1">
      <c r="A21" s="25" t="s">
        <v>12</v>
      </c>
      <c r="B21" s="4" t="s">
        <v>77</v>
      </c>
      <c r="C21" s="2" t="s">
        <v>45</v>
      </c>
      <c r="D21" s="12">
        <v>0</v>
      </c>
      <c r="E21" s="12"/>
      <c r="F21" s="12">
        <v>0</v>
      </c>
      <c r="G21" s="12"/>
      <c r="H21" s="12">
        <v>0</v>
      </c>
      <c r="I21" s="12">
        <v>0</v>
      </c>
      <c r="J21" s="12">
        <v>0</v>
      </c>
      <c r="K21" s="12"/>
      <c r="L21" s="13"/>
    </row>
    <row r="22" spans="1:12" s="9" customFormat="1" ht="15.75">
      <c r="A22" s="27" t="s">
        <v>192</v>
      </c>
      <c r="B22" s="3" t="s">
        <v>78</v>
      </c>
      <c r="C22" s="2"/>
      <c r="D22" s="2"/>
      <c r="E22" s="2"/>
      <c r="F22" s="2"/>
      <c r="G22" s="2"/>
      <c r="H22" s="2"/>
      <c r="I22" s="2"/>
      <c r="J22" s="2"/>
      <c r="K22" s="2"/>
      <c r="L22" s="13"/>
    </row>
    <row r="23" spans="1:12" s="9" customFormat="1" ht="15.75">
      <c r="A23" s="25" t="s">
        <v>6</v>
      </c>
      <c r="B23" s="4" t="s">
        <v>79</v>
      </c>
      <c r="C23" s="2" t="s">
        <v>45</v>
      </c>
      <c r="D23" s="2">
        <f aca="true" t="shared" si="3" ref="D23:J23">D24+D25</f>
        <v>2110</v>
      </c>
      <c r="E23" s="2">
        <f t="shared" si="3"/>
        <v>0</v>
      </c>
      <c r="F23" s="2">
        <f t="shared" si="3"/>
        <v>2643.1</v>
      </c>
      <c r="G23" s="2">
        <f t="shared" si="3"/>
        <v>0</v>
      </c>
      <c r="H23" s="2">
        <f t="shared" si="3"/>
        <v>2301.7999999999997</v>
      </c>
      <c r="I23" s="2">
        <f t="shared" si="3"/>
        <v>3601.1</v>
      </c>
      <c r="J23" s="2">
        <f t="shared" si="3"/>
        <v>4154</v>
      </c>
      <c r="K23" s="12"/>
      <c r="L23" s="13"/>
    </row>
    <row r="24" spans="1:12" s="9" customFormat="1" ht="15.75">
      <c r="A24" s="25" t="s">
        <v>53</v>
      </c>
      <c r="B24" s="4" t="s">
        <v>204</v>
      </c>
      <c r="C24" s="2" t="s">
        <v>45</v>
      </c>
      <c r="D24" s="12">
        <v>2004.5</v>
      </c>
      <c r="E24" s="12"/>
      <c r="F24" s="12">
        <v>2510.9</v>
      </c>
      <c r="G24" s="12"/>
      <c r="H24" s="12">
        <v>2186.7</v>
      </c>
      <c r="I24" s="12">
        <v>3421</v>
      </c>
      <c r="J24" s="12">
        <v>3946.3</v>
      </c>
      <c r="K24" s="12"/>
      <c r="L24" s="13"/>
    </row>
    <row r="25" spans="1:12" s="9" customFormat="1" ht="15.75">
      <c r="A25" s="25" t="s">
        <v>54</v>
      </c>
      <c r="B25" s="4" t="s">
        <v>205</v>
      </c>
      <c r="C25" s="2" t="s">
        <v>45</v>
      </c>
      <c r="D25" s="12">
        <v>105.5</v>
      </c>
      <c r="E25" s="12"/>
      <c r="F25" s="12">
        <v>132.2</v>
      </c>
      <c r="G25" s="12"/>
      <c r="H25" s="12">
        <v>115.1</v>
      </c>
      <c r="I25" s="12">
        <v>180.1</v>
      </c>
      <c r="J25" s="12">
        <v>207.7</v>
      </c>
      <c r="K25" s="12"/>
      <c r="L25" s="13"/>
    </row>
    <row r="26" spans="1:12" s="9" customFormat="1" ht="31.5">
      <c r="A26" s="25" t="s">
        <v>7</v>
      </c>
      <c r="B26" s="4" t="s">
        <v>210</v>
      </c>
      <c r="C26" s="2" t="s">
        <v>45</v>
      </c>
      <c r="D26" s="12">
        <v>0</v>
      </c>
      <c r="E26" s="12"/>
      <c r="F26" s="12">
        <v>0</v>
      </c>
      <c r="G26" s="12"/>
      <c r="H26" s="12">
        <v>0</v>
      </c>
      <c r="I26" s="12">
        <v>0</v>
      </c>
      <c r="J26" s="12">
        <v>0</v>
      </c>
      <c r="K26" s="12"/>
      <c r="L26" s="13"/>
    </row>
    <row r="27" spans="1:12" s="9" customFormat="1" ht="31.5">
      <c r="A27" s="25" t="s">
        <v>8</v>
      </c>
      <c r="B27" s="4" t="s">
        <v>209</v>
      </c>
      <c r="C27" s="2" t="s">
        <v>45</v>
      </c>
      <c r="D27" s="12">
        <v>0</v>
      </c>
      <c r="E27" s="12"/>
      <c r="F27" s="12">
        <v>0</v>
      </c>
      <c r="G27" s="12"/>
      <c r="H27" s="12">
        <v>0</v>
      </c>
      <c r="I27" s="12">
        <v>0</v>
      </c>
      <c r="J27" s="12">
        <v>0</v>
      </c>
      <c r="K27" s="12"/>
      <c r="L27" s="13"/>
    </row>
    <row r="28" spans="1:12" s="9" customFormat="1" ht="15.75">
      <c r="A28" s="25" t="s">
        <v>222</v>
      </c>
      <c r="B28" s="16" t="s">
        <v>80</v>
      </c>
      <c r="C28" s="2" t="s">
        <v>45</v>
      </c>
      <c r="D28" s="12">
        <v>0</v>
      </c>
      <c r="E28" s="12"/>
      <c r="F28" s="12">
        <v>0</v>
      </c>
      <c r="G28" s="12"/>
      <c r="H28" s="12">
        <v>0</v>
      </c>
      <c r="I28" s="12">
        <v>0</v>
      </c>
      <c r="J28" s="12">
        <v>0</v>
      </c>
      <c r="K28" s="12"/>
      <c r="L28" s="13"/>
    </row>
    <row r="29" spans="1:12" s="9" customFormat="1" ht="15.75">
      <c r="A29" s="25" t="s">
        <v>22</v>
      </c>
      <c r="B29" s="4" t="s">
        <v>211</v>
      </c>
      <c r="C29" s="2" t="s">
        <v>45</v>
      </c>
      <c r="D29" s="2">
        <f aca="true" t="shared" si="4" ref="D29:J29">D30+D34</f>
        <v>2110</v>
      </c>
      <c r="E29" s="2">
        <f t="shared" si="4"/>
        <v>0</v>
      </c>
      <c r="F29" s="2">
        <f t="shared" si="4"/>
        <v>2643.1</v>
      </c>
      <c r="G29" s="2">
        <f t="shared" si="4"/>
        <v>0</v>
      </c>
      <c r="H29" s="2">
        <f t="shared" si="4"/>
        <v>2301.8</v>
      </c>
      <c r="I29" s="2">
        <f t="shared" si="4"/>
        <v>3601.1000000000004</v>
      </c>
      <c r="J29" s="2">
        <f t="shared" si="4"/>
        <v>4154</v>
      </c>
      <c r="K29" s="12"/>
      <c r="L29" s="13"/>
    </row>
    <row r="30" spans="1:12" s="9" customFormat="1" ht="30" customHeight="1">
      <c r="A30" s="25" t="s">
        <v>223</v>
      </c>
      <c r="B30" s="16" t="s">
        <v>81</v>
      </c>
      <c r="C30" s="2" t="s">
        <v>45</v>
      </c>
      <c r="D30" s="2">
        <f aca="true" t="shared" si="5" ref="D30:J30">D31+D32+D33</f>
        <v>0</v>
      </c>
      <c r="E30" s="2">
        <f t="shared" si="5"/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2">
        <f t="shared" si="5"/>
        <v>0</v>
      </c>
      <c r="J30" s="2">
        <f t="shared" si="5"/>
        <v>0</v>
      </c>
      <c r="K30" s="12"/>
      <c r="L30" s="13"/>
    </row>
    <row r="31" spans="1:12" s="9" customFormat="1" ht="15.75">
      <c r="A31" s="25" t="s">
        <v>224</v>
      </c>
      <c r="B31" s="20" t="s">
        <v>82</v>
      </c>
      <c r="C31" s="2" t="s">
        <v>45</v>
      </c>
      <c r="D31" s="12"/>
      <c r="E31" s="12"/>
      <c r="F31" s="12"/>
      <c r="G31" s="12"/>
      <c r="H31" s="12"/>
      <c r="I31" s="12"/>
      <c r="J31" s="12"/>
      <c r="K31" s="12"/>
      <c r="L31" s="13"/>
    </row>
    <row r="32" spans="1:12" s="9" customFormat="1" ht="15.75">
      <c r="A32" s="25" t="s">
        <v>225</v>
      </c>
      <c r="B32" s="20" t="s">
        <v>83</v>
      </c>
      <c r="C32" s="2" t="s">
        <v>45</v>
      </c>
      <c r="D32" s="12"/>
      <c r="E32" s="12"/>
      <c r="F32" s="12"/>
      <c r="G32" s="12"/>
      <c r="H32" s="12"/>
      <c r="I32" s="12"/>
      <c r="J32" s="12"/>
      <c r="K32" s="12"/>
      <c r="L32" s="13"/>
    </row>
    <row r="33" spans="1:12" s="9" customFormat="1" ht="15.75">
      <c r="A33" s="25" t="s">
        <v>226</v>
      </c>
      <c r="B33" s="20" t="s">
        <v>84</v>
      </c>
      <c r="C33" s="2" t="s">
        <v>45</v>
      </c>
      <c r="D33" s="12"/>
      <c r="E33" s="12"/>
      <c r="F33" s="12"/>
      <c r="G33" s="12"/>
      <c r="H33" s="12"/>
      <c r="I33" s="12"/>
      <c r="J33" s="12"/>
      <c r="K33" s="12"/>
      <c r="L33" s="13"/>
    </row>
    <row r="34" spans="1:12" s="9" customFormat="1" ht="15.75">
      <c r="A34" s="25" t="s">
        <v>227</v>
      </c>
      <c r="B34" s="16" t="s">
        <v>85</v>
      </c>
      <c r="C34" s="2" t="s">
        <v>45</v>
      </c>
      <c r="D34" s="2">
        <f aca="true" t="shared" si="6" ref="D34:J34">D35+D36+D37</f>
        <v>2110</v>
      </c>
      <c r="E34" s="2">
        <f t="shared" si="6"/>
        <v>0</v>
      </c>
      <c r="F34" s="2">
        <f t="shared" si="6"/>
        <v>2643.1</v>
      </c>
      <c r="G34" s="2">
        <f t="shared" si="6"/>
        <v>0</v>
      </c>
      <c r="H34" s="2">
        <f t="shared" si="6"/>
        <v>2301.8</v>
      </c>
      <c r="I34" s="2">
        <f t="shared" si="6"/>
        <v>3601.1000000000004</v>
      </c>
      <c r="J34" s="2">
        <f t="shared" si="6"/>
        <v>4154</v>
      </c>
      <c r="K34" s="12"/>
      <c r="L34" s="13"/>
    </row>
    <row r="35" spans="1:12" s="9" customFormat="1" ht="31.5">
      <c r="A35" s="25" t="s">
        <v>228</v>
      </c>
      <c r="B35" s="20" t="s">
        <v>206</v>
      </c>
      <c r="C35" s="2" t="s">
        <v>45</v>
      </c>
      <c r="D35" s="12">
        <v>1901</v>
      </c>
      <c r="E35" s="12"/>
      <c r="F35" s="12">
        <v>2471.7</v>
      </c>
      <c r="G35" s="12"/>
      <c r="H35" s="30">
        <v>2192</v>
      </c>
      <c r="I35" s="12">
        <v>3431.8</v>
      </c>
      <c r="J35" s="12">
        <v>3960</v>
      </c>
      <c r="K35" s="12" t="s">
        <v>247</v>
      </c>
      <c r="L35" s="13"/>
    </row>
    <row r="36" spans="1:12" s="9" customFormat="1" ht="15.75">
      <c r="A36" s="25" t="s">
        <v>229</v>
      </c>
      <c r="B36" s="20" t="s">
        <v>207</v>
      </c>
      <c r="C36" s="2" t="s">
        <v>45</v>
      </c>
      <c r="D36" s="12">
        <v>94.5</v>
      </c>
      <c r="E36" s="12"/>
      <c r="F36" s="12">
        <v>70.3</v>
      </c>
      <c r="G36" s="12"/>
      <c r="H36" s="30">
        <v>45</v>
      </c>
      <c r="I36" s="12">
        <v>65</v>
      </c>
      <c r="J36" s="12">
        <v>74</v>
      </c>
      <c r="K36" s="12"/>
      <c r="L36" s="13"/>
    </row>
    <row r="37" spans="1:12" s="9" customFormat="1" ht="16.5" customHeight="1">
      <c r="A37" s="25" t="s">
        <v>230</v>
      </c>
      <c r="B37" s="20" t="s">
        <v>208</v>
      </c>
      <c r="C37" s="2" t="s">
        <v>45</v>
      </c>
      <c r="D37" s="12">
        <v>114.5</v>
      </c>
      <c r="E37" s="12"/>
      <c r="F37" s="12">
        <v>101.1</v>
      </c>
      <c r="G37" s="12"/>
      <c r="H37" s="12">
        <v>64.8</v>
      </c>
      <c r="I37" s="12">
        <v>104.3</v>
      </c>
      <c r="J37" s="12">
        <v>120</v>
      </c>
      <c r="K37" s="12"/>
      <c r="L37" s="13"/>
    </row>
    <row r="38" spans="1:12" s="9" customFormat="1" ht="32.25" customHeight="1">
      <c r="A38" s="27" t="s">
        <v>193</v>
      </c>
      <c r="B38" s="3" t="s">
        <v>86</v>
      </c>
      <c r="C38" s="2" t="s">
        <v>45</v>
      </c>
      <c r="D38" s="12"/>
      <c r="E38" s="12"/>
      <c r="F38" s="12"/>
      <c r="G38" s="12"/>
      <c r="H38" s="12"/>
      <c r="I38" s="12"/>
      <c r="J38" s="12">
        <f>J39</f>
        <v>552.9</v>
      </c>
      <c r="K38" s="12"/>
      <c r="L38" s="13"/>
    </row>
    <row r="39" spans="1:12" s="9" customFormat="1" ht="32.25" customHeight="1">
      <c r="A39" s="25" t="s">
        <v>23</v>
      </c>
      <c r="B39" s="16" t="s">
        <v>87</v>
      </c>
      <c r="C39" s="2" t="s">
        <v>45</v>
      </c>
      <c r="D39" s="12"/>
      <c r="E39" s="12"/>
      <c r="F39" s="12"/>
      <c r="G39" s="12"/>
      <c r="H39" s="12"/>
      <c r="I39" s="12"/>
      <c r="J39" s="12">
        <v>552.9</v>
      </c>
      <c r="K39" s="12" t="s">
        <v>248</v>
      </c>
      <c r="L39" s="13"/>
    </row>
    <row r="40" spans="1:12" s="9" customFormat="1" ht="32.25" customHeight="1">
      <c r="A40" s="25" t="s">
        <v>24</v>
      </c>
      <c r="B40" s="16" t="s">
        <v>88</v>
      </c>
      <c r="C40" s="2" t="s">
        <v>45</v>
      </c>
      <c r="D40" s="12"/>
      <c r="E40" s="12"/>
      <c r="F40" s="12"/>
      <c r="G40" s="12"/>
      <c r="H40" s="12"/>
      <c r="I40" s="12"/>
      <c r="J40" s="12"/>
      <c r="K40" s="12"/>
      <c r="L40" s="13"/>
    </row>
    <row r="41" spans="1:12" s="9" customFormat="1" ht="62.25" customHeight="1">
      <c r="A41" s="27" t="s">
        <v>194</v>
      </c>
      <c r="B41" s="3" t="s">
        <v>89</v>
      </c>
      <c r="C41" s="2" t="s">
        <v>45</v>
      </c>
      <c r="D41" s="12"/>
      <c r="E41" s="12"/>
      <c r="F41" s="12"/>
      <c r="G41" s="12"/>
      <c r="H41" s="12"/>
      <c r="I41" s="12"/>
      <c r="J41" s="12"/>
      <c r="K41" s="12"/>
      <c r="L41" s="13"/>
    </row>
    <row r="42" spans="1:12" s="9" customFormat="1" ht="15.75">
      <c r="A42" s="27" t="s">
        <v>231</v>
      </c>
      <c r="B42" s="3" t="s">
        <v>239</v>
      </c>
      <c r="C42" s="2" t="s">
        <v>13</v>
      </c>
      <c r="D42" s="12"/>
      <c r="E42" s="12"/>
      <c r="F42" s="12">
        <v>25</v>
      </c>
      <c r="G42" s="12"/>
      <c r="H42" s="12"/>
      <c r="I42" s="12">
        <v>36</v>
      </c>
      <c r="J42" s="12">
        <v>15</v>
      </c>
      <c r="K42" s="12"/>
      <c r="L42" s="13"/>
    </row>
    <row r="43" spans="1:10" ht="18.75">
      <c r="A43" s="33" t="s">
        <v>240</v>
      </c>
      <c r="B43" s="44" t="s">
        <v>241</v>
      </c>
      <c r="C43" s="44"/>
      <c r="D43" s="44"/>
      <c r="E43" s="44"/>
      <c r="F43" s="44"/>
      <c r="G43" s="44"/>
      <c r="H43" s="44"/>
      <c r="I43" s="44"/>
      <c r="J43" s="44"/>
    </row>
    <row r="44" spans="1:11" ht="15" customHeight="1">
      <c r="A44" s="47"/>
      <c r="B44" s="47"/>
      <c r="C44" s="40"/>
      <c r="D44" s="38"/>
      <c r="E44" s="38"/>
      <c r="F44" s="38"/>
      <c r="H44" s="47"/>
      <c r="I44" s="47"/>
      <c r="J44" s="38"/>
      <c r="K44" s="38"/>
    </row>
    <row r="45" spans="1:11" s="9" customFormat="1" ht="17.25" customHeight="1">
      <c r="A45" s="48" t="s">
        <v>237</v>
      </c>
      <c r="B45" s="48"/>
      <c r="C45" s="39"/>
      <c r="D45" s="14"/>
      <c r="E45" s="14"/>
      <c r="F45" s="14"/>
      <c r="H45" s="48" t="s">
        <v>233</v>
      </c>
      <c r="I45" s="48"/>
      <c r="J45" s="48"/>
      <c r="K45" s="48"/>
    </row>
    <row r="46" spans="1:11" ht="15" customHeight="1">
      <c r="A46" s="47"/>
      <c r="B46" s="47"/>
      <c r="D46" s="15"/>
      <c r="E46" s="15"/>
      <c r="F46" s="15"/>
      <c r="H46" s="47"/>
      <c r="I46" s="47"/>
      <c r="J46" s="38"/>
      <c r="K46" s="38"/>
    </row>
    <row r="47" ht="15">
      <c r="B47" s="8" t="s">
        <v>234</v>
      </c>
    </row>
    <row r="48" spans="2:10" ht="15">
      <c r="B48" s="18" t="s">
        <v>235</v>
      </c>
      <c r="G48" s="44" t="s">
        <v>236</v>
      </c>
      <c r="H48" s="44"/>
      <c r="I48" s="44"/>
      <c r="J48" s="44"/>
    </row>
    <row r="49" spans="1:11" ht="15" customHeight="1">
      <c r="A49" s="38"/>
      <c r="B49" s="38"/>
      <c r="D49" s="38"/>
      <c r="E49" s="38"/>
      <c r="F49" s="38"/>
      <c r="H49" s="38"/>
      <c r="I49" s="38"/>
      <c r="J49" s="38"/>
      <c r="K49" s="38"/>
    </row>
    <row r="50" spans="1:11" ht="15" customHeight="1">
      <c r="A50" s="38"/>
      <c r="B50" s="38"/>
      <c r="D50" s="38"/>
      <c r="E50" s="38"/>
      <c r="F50" s="38"/>
      <c r="H50" s="38"/>
      <c r="I50" s="38"/>
      <c r="J50" s="38"/>
      <c r="K50" s="38"/>
    </row>
    <row r="51" spans="1:11" ht="15" customHeight="1">
      <c r="A51" s="38"/>
      <c r="B51" s="38"/>
      <c r="D51" s="38"/>
      <c r="E51" s="38"/>
      <c r="F51" s="38"/>
      <c r="H51" s="38"/>
      <c r="I51" s="38"/>
      <c r="J51" s="38"/>
      <c r="K51" s="38"/>
    </row>
    <row r="54" spans="7:10" ht="15">
      <c r="G54" s="44"/>
      <c r="H54" s="44"/>
      <c r="I54" s="44"/>
      <c r="J54" s="44"/>
    </row>
    <row r="55" spans="1:10" ht="18.75">
      <c r="A55" s="33"/>
      <c r="B55" s="44"/>
      <c r="C55" s="44"/>
      <c r="D55" s="44"/>
      <c r="E55" s="44"/>
      <c r="F55" s="44"/>
      <c r="G55" s="44"/>
      <c r="H55" s="44"/>
      <c r="I55" s="44"/>
      <c r="J55" s="44"/>
    </row>
  </sheetData>
  <sheetProtection/>
  <mergeCells count="20">
    <mergeCell ref="A46:B46"/>
    <mergeCell ref="H46:I46"/>
    <mergeCell ref="B43:J43"/>
    <mergeCell ref="G48:J48"/>
    <mergeCell ref="A1:K1"/>
    <mergeCell ref="F2:I2"/>
    <mergeCell ref="A3:A4"/>
    <mergeCell ref="B3:B4"/>
    <mergeCell ref="C3:C4"/>
    <mergeCell ref="D3:D4"/>
    <mergeCell ref="E3:F3"/>
    <mergeCell ref="G3:I3"/>
    <mergeCell ref="B55:J55"/>
    <mergeCell ref="G54:J54"/>
    <mergeCell ref="J3:J4"/>
    <mergeCell ref="K3:K4"/>
    <mergeCell ref="A44:B44"/>
    <mergeCell ref="H44:I44"/>
    <mergeCell ref="A45:B45"/>
    <mergeCell ref="H45:K45"/>
  </mergeCells>
  <printOptions/>
  <pageMargins left="0.7" right="0.7" top="0.75" bottom="0.75" header="0.3" footer="0.3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80" zoomScaleSheetLayoutView="80" zoomScalePageLayoutView="0" workbookViewId="0" topLeftCell="A1">
      <pane xSplit="3" ySplit="6" topLeftCell="D7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23" sqref="J23"/>
    </sheetView>
  </sheetViews>
  <sheetFormatPr defaultColWidth="0.875" defaultRowHeight="12.75"/>
  <cols>
    <col min="1" max="1" width="7.125" style="8" customWidth="1"/>
    <col min="2" max="2" width="53.875" style="8" customWidth="1"/>
    <col min="3" max="3" width="11.625" style="8" customWidth="1"/>
    <col min="4" max="4" width="11.375" style="8" customWidth="1"/>
    <col min="5" max="5" width="13.125" style="8" customWidth="1"/>
    <col min="6" max="6" width="11.00390625" style="8" customWidth="1"/>
    <col min="7" max="7" width="13.125" style="8" customWidth="1"/>
    <col min="8" max="8" width="10.00390625" style="8" customWidth="1"/>
    <col min="9" max="9" width="12.25390625" style="8" customWidth="1"/>
    <col min="10" max="10" width="14.375" style="8" customWidth="1"/>
    <col min="11" max="11" width="50.875" style="8" customWidth="1"/>
    <col min="12" max="15" width="27.125" style="8" customWidth="1"/>
    <col min="16" max="16384" width="0.875" style="8" customWidth="1"/>
  </cols>
  <sheetData>
    <row r="1" ht="23.25" customHeight="1">
      <c r="K1" s="6" t="s">
        <v>97</v>
      </c>
    </row>
    <row r="2" spans="1:11" ht="31.5" customHeight="1">
      <c r="A2" s="53" t="s">
        <v>245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5:9" ht="15" customHeight="1">
      <c r="E3" s="50" t="s">
        <v>201</v>
      </c>
      <c r="F3" s="50"/>
      <c r="G3" s="50"/>
      <c r="H3" s="50"/>
      <c r="I3" s="50"/>
    </row>
    <row r="4" spans="1:11" ht="30" customHeight="1">
      <c r="A4" s="54" t="s">
        <v>56</v>
      </c>
      <c r="B4" s="54" t="s">
        <v>1</v>
      </c>
      <c r="C4" s="45" t="s">
        <v>46</v>
      </c>
      <c r="D4" s="45" t="s">
        <v>221</v>
      </c>
      <c r="E4" s="54" t="s">
        <v>14</v>
      </c>
      <c r="F4" s="54"/>
      <c r="G4" s="54" t="s">
        <v>15</v>
      </c>
      <c r="H4" s="54"/>
      <c r="I4" s="54"/>
      <c r="J4" s="45" t="s">
        <v>203</v>
      </c>
      <c r="K4" s="54" t="s">
        <v>61</v>
      </c>
    </row>
    <row r="5" spans="1:11" ht="48" customHeight="1">
      <c r="A5" s="54"/>
      <c r="B5" s="54"/>
      <c r="C5" s="46"/>
      <c r="D5" s="46"/>
      <c r="E5" s="2" t="s">
        <v>43</v>
      </c>
      <c r="F5" s="2" t="s">
        <v>0</v>
      </c>
      <c r="G5" s="2" t="s">
        <v>43</v>
      </c>
      <c r="H5" s="2" t="s">
        <v>242</v>
      </c>
      <c r="I5" s="2" t="s">
        <v>232</v>
      </c>
      <c r="J5" s="46"/>
      <c r="K5" s="54"/>
    </row>
    <row r="6" spans="1:11" ht="15.75">
      <c r="A6" s="2">
        <v>1</v>
      </c>
      <c r="B6" s="2">
        <v>2</v>
      </c>
      <c r="C6" s="2">
        <v>3</v>
      </c>
      <c r="D6" s="2">
        <f>C6+1</f>
        <v>4</v>
      </c>
      <c r="E6" s="2">
        <f aca="true" t="shared" si="0" ref="E6:J6">D6+1</f>
        <v>5</v>
      </c>
      <c r="F6" s="2">
        <f t="shared" si="0"/>
        <v>6</v>
      </c>
      <c r="G6" s="2">
        <f t="shared" si="0"/>
        <v>7</v>
      </c>
      <c r="H6" s="2">
        <f t="shared" si="0"/>
        <v>8</v>
      </c>
      <c r="I6" s="2">
        <f t="shared" si="0"/>
        <v>9</v>
      </c>
      <c r="J6" s="2">
        <f t="shared" si="0"/>
        <v>10</v>
      </c>
      <c r="K6" s="2">
        <f>J6+1</f>
        <v>11</v>
      </c>
    </row>
    <row r="7" spans="1:11" ht="21" customHeight="1">
      <c r="A7" s="10">
        <v>1</v>
      </c>
      <c r="B7" s="22" t="s">
        <v>98</v>
      </c>
      <c r="C7" s="10" t="s">
        <v>2</v>
      </c>
      <c r="D7" s="29">
        <f>D8+D12+D18+D19+D22+D23+D24</f>
        <v>27343.895513999996</v>
      </c>
      <c r="E7" s="2">
        <f aca="true" t="shared" si="1" ref="E7:J7">E8+E12+E18+E19+E22+E23+E24</f>
        <v>0</v>
      </c>
      <c r="F7" s="2">
        <f t="shared" si="1"/>
        <v>42946.950000000004</v>
      </c>
      <c r="G7" s="2">
        <f t="shared" si="1"/>
        <v>0</v>
      </c>
      <c r="H7" s="2">
        <f t="shared" si="1"/>
        <v>37405.904200000004</v>
      </c>
      <c r="I7" s="29">
        <f t="shared" si="1"/>
        <v>55100.867300000005</v>
      </c>
      <c r="J7" s="29">
        <f t="shared" si="1"/>
        <v>116853.0802</v>
      </c>
      <c r="K7" s="12"/>
    </row>
    <row r="8" spans="1:11" ht="33" customHeight="1">
      <c r="A8" s="2" t="s">
        <v>16</v>
      </c>
      <c r="B8" s="4" t="s">
        <v>99</v>
      </c>
      <c r="C8" s="2" t="s">
        <v>2</v>
      </c>
      <c r="D8" s="2">
        <f>D9+D10+D11</f>
        <v>5027.92</v>
      </c>
      <c r="E8" s="2">
        <f aca="true" t="shared" si="2" ref="E8:J8">E9+E10+E11</f>
        <v>0</v>
      </c>
      <c r="F8" s="2">
        <f t="shared" si="2"/>
        <v>14457.48</v>
      </c>
      <c r="G8" s="2">
        <f t="shared" si="2"/>
        <v>0</v>
      </c>
      <c r="H8" s="2">
        <f t="shared" si="2"/>
        <v>7829.1</v>
      </c>
      <c r="I8" s="29">
        <f t="shared" si="2"/>
        <v>11852.619999999999</v>
      </c>
      <c r="J8" s="2">
        <f t="shared" si="2"/>
        <v>16670.1</v>
      </c>
      <c r="K8" s="12"/>
    </row>
    <row r="9" spans="1:11" ht="20.25" customHeight="1">
      <c r="A9" s="2" t="s">
        <v>48</v>
      </c>
      <c r="B9" s="20" t="s">
        <v>47</v>
      </c>
      <c r="C9" s="2" t="s">
        <v>2</v>
      </c>
      <c r="D9" s="12"/>
      <c r="E9" s="12"/>
      <c r="F9" s="12">
        <v>166.94</v>
      </c>
      <c r="G9" s="12"/>
      <c r="H9" s="12">
        <v>0</v>
      </c>
      <c r="I9" s="36">
        <v>174.12</v>
      </c>
      <c r="J9" s="32">
        <v>191.5</v>
      </c>
      <c r="K9" s="12"/>
    </row>
    <row r="10" spans="1:11" ht="20.25" customHeight="1">
      <c r="A10" s="2" t="s">
        <v>49</v>
      </c>
      <c r="B10" s="20" t="s">
        <v>58</v>
      </c>
      <c r="C10" s="2" t="s">
        <v>2</v>
      </c>
      <c r="D10" s="12">
        <f>1108.5*3.4</f>
        <v>3768.9</v>
      </c>
      <c r="E10" s="12"/>
      <c r="F10" s="12">
        <v>10459.42</v>
      </c>
      <c r="G10" s="12"/>
      <c r="H10" s="12">
        <v>5412.1</v>
      </c>
      <c r="I10" s="36">
        <v>8455.8</v>
      </c>
      <c r="J10" s="32">
        <v>11000</v>
      </c>
      <c r="K10" s="12"/>
    </row>
    <row r="11" spans="1:11" ht="20.25" customHeight="1">
      <c r="A11" s="2" t="s">
        <v>50</v>
      </c>
      <c r="B11" s="20" t="s">
        <v>59</v>
      </c>
      <c r="C11" s="2" t="s">
        <v>2</v>
      </c>
      <c r="D11" s="12">
        <f>370.3*3.4</f>
        <v>1259.02</v>
      </c>
      <c r="E11" s="12"/>
      <c r="F11" s="12">
        <v>3831.12</v>
      </c>
      <c r="G11" s="12"/>
      <c r="H11" s="12">
        <v>2417</v>
      </c>
      <c r="I11" s="36">
        <v>3222.7</v>
      </c>
      <c r="J11" s="32">
        <v>5478.6</v>
      </c>
      <c r="K11" s="12"/>
    </row>
    <row r="12" spans="1:11" ht="23.25" customHeight="1">
      <c r="A12" s="2" t="s">
        <v>18</v>
      </c>
      <c r="B12" s="4" t="s">
        <v>100</v>
      </c>
      <c r="C12" s="2" t="s">
        <v>2</v>
      </c>
      <c r="D12" s="2">
        <f>D13+D14+D15+D16+D17</f>
        <v>16792.6</v>
      </c>
      <c r="E12" s="2">
        <f aca="true" t="shared" si="3" ref="E12:J12">E13+E14+E15+E16+E17</f>
        <v>0</v>
      </c>
      <c r="F12" s="2">
        <f t="shared" si="3"/>
        <v>20161.32</v>
      </c>
      <c r="G12" s="2">
        <f t="shared" si="3"/>
        <v>0</v>
      </c>
      <c r="H12" s="2">
        <f t="shared" si="3"/>
        <v>25038.2</v>
      </c>
      <c r="I12" s="29">
        <f t="shared" si="3"/>
        <v>35366.4</v>
      </c>
      <c r="J12" s="2">
        <f t="shared" si="3"/>
        <v>66886.8</v>
      </c>
      <c r="K12" s="12"/>
    </row>
    <row r="13" spans="1:11" ht="21.75" customHeight="1">
      <c r="A13" s="2" t="s">
        <v>90</v>
      </c>
      <c r="B13" s="20" t="s">
        <v>101</v>
      </c>
      <c r="C13" s="2" t="s">
        <v>2</v>
      </c>
      <c r="D13" s="12">
        <f>4939*3.4</f>
        <v>16792.6</v>
      </c>
      <c r="E13" s="12"/>
      <c r="F13" s="12">
        <v>19677.16</v>
      </c>
      <c r="G13" s="12"/>
      <c r="H13" s="12">
        <v>25038.2</v>
      </c>
      <c r="I13" s="36">
        <v>35366.4</v>
      </c>
      <c r="J13" s="32">
        <v>66886.8</v>
      </c>
      <c r="K13" s="12"/>
    </row>
    <row r="14" spans="1:11" ht="21.75" customHeight="1">
      <c r="A14" s="2" t="s">
        <v>91</v>
      </c>
      <c r="B14" s="20" t="s">
        <v>102</v>
      </c>
      <c r="C14" s="2" t="s">
        <v>2</v>
      </c>
      <c r="D14" s="12">
        <v>0</v>
      </c>
      <c r="E14" s="12"/>
      <c r="F14" s="12">
        <v>0</v>
      </c>
      <c r="G14" s="12"/>
      <c r="H14" s="12">
        <v>0</v>
      </c>
      <c r="I14" s="28"/>
      <c r="J14" s="12">
        <v>0</v>
      </c>
      <c r="K14" s="12"/>
    </row>
    <row r="15" spans="1:11" ht="21.75" customHeight="1">
      <c r="A15" s="2" t="s">
        <v>92</v>
      </c>
      <c r="B15" s="20" t="s">
        <v>103</v>
      </c>
      <c r="C15" s="2" t="s">
        <v>2</v>
      </c>
      <c r="D15" s="12">
        <v>0</v>
      </c>
      <c r="E15" s="12"/>
      <c r="F15" s="12">
        <v>12.24</v>
      </c>
      <c r="G15" s="12"/>
      <c r="H15" s="12">
        <v>0</v>
      </c>
      <c r="I15" s="28"/>
      <c r="J15" s="12"/>
      <c r="K15" s="12"/>
    </row>
    <row r="16" spans="1:11" ht="21.75" customHeight="1">
      <c r="A16" s="2" t="s">
        <v>93</v>
      </c>
      <c r="B16" s="20" t="s">
        <v>104</v>
      </c>
      <c r="C16" s="2" t="s">
        <v>2</v>
      </c>
      <c r="D16" s="12">
        <v>0</v>
      </c>
      <c r="E16" s="12"/>
      <c r="F16" s="12">
        <v>471.92</v>
      </c>
      <c r="G16" s="12"/>
      <c r="H16" s="12">
        <v>0</v>
      </c>
      <c r="I16" s="28"/>
      <c r="J16" s="12"/>
      <c r="K16" s="12"/>
    </row>
    <row r="17" spans="1:11" ht="21.75" customHeight="1">
      <c r="A17" s="2" t="s">
        <v>94</v>
      </c>
      <c r="B17" s="20" t="s">
        <v>105</v>
      </c>
      <c r="C17" s="2" t="s">
        <v>2</v>
      </c>
      <c r="D17" s="12">
        <v>0</v>
      </c>
      <c r="E17" s="12"/>
      <c r="F17" s="12">
        <v>0</v>
      </c>
      <c r="G17" s="12"/>
      <c r="H17" s="12">
        <v>0</v>
      </c>
      <c r="I17" s="28"/>
      <c r="J17" s="12">
        <v>0</v>
      </c>
      <c r="K17" s="12"/>
    </row>
    <row r="18" spans="1:11" ht="80.25" customHeight="1">
      <c r="A18" s="2" t="s">
        <v>19</v>
      </c>
      <c r="B18" s="4" t="s">
        <v>213</v>
      </c>
      <c r="C18" s="2" t="s">
        <v>2</v>
      </c>
      <c r="D18" s="12">
        <v>0</v>
      </c>
      <c r="E18" s="12"/>
      <c r="F18" s="12">
        <v>0</v>
      </c>
      <c r="G18" s="12"/>
      <c r="H18" s="12">
        <v>0</v>
      </c>
      <c r="I18" s="28"/>
      <c r="J18" s="12">
        <v>0</v>
      </c>
      <c r="K18" s="12"/>
    </row>
    <row r="19" spans="1:11" ht="54" customHeight="1">
      <c r="A19" s="2" t="s">
        <v>20</v>
      </c>
      <c r="B19" s="4" t="s">
        <v>106</v>
      </c>
      <c r="C19" s="2" t="s">
        <v>2</v>
      </c>
      <c r="D19" s="29">
        <f>D20+D21</f>
        <v>5523.375513999999</v>
      </c>
      <c r="E19" s="2">
        <f aca="true" t="shared" si="4" ref="E19:J19">E20+E21</f>
        <v>0</v>
      </c>
      <c r="F19" s="2">
        <f t="shared" si="4"/>
        <v>8328.15</v>
      </c>
      <c r="G19" s="2">
        <f t="shared" si="4"/>
        <v>0</v>
      </c>
      <c r="H19" s="2">
        <f>H20+H21</f>
        <v>4352.6042</v>
      </c>
      <c r="I19" s="29">
        <f t="shared" si="4"/>
        <v>7628.8473</v>
      </c>
      <c r="J19" s="29">
        <f t="shared" si="4"/>
        <v>32773.8802</v>
      </c>
      <c r="K19" s="12"/>
    </row>
    <row r="20" spans="1:11" ht="33" customHeight="1">
      <c r="A20" s="2" t="s">
        <v>95</v>
      </c>
      <c r="B20" s="20" t="s">
        <v>107</v>
      </c>
      <c r="C20" s="2" t="s">
        <v>2</v>
      </c>
      <c r="D20" s="12">
        <f>1178.3*3.4</f>
        <v>4006.22</v>
      </c>
      <c r="E20" s="12"/>
      <c r="F20" s="12">
        <v>6040.8</v>
      </c>
      <c r="G20" s="12"/>
      <c r="H20" s="12">
        <v>3193.4</v>
      </c>
      <c r="I20" s="36">
        <v>5597.1</v>
      </c>
      <c r="J20" s="32">
        <v>24045.4</v>
      </c>
      <c r="K20" s="12"/>
    </row>
    <row r="21" spans="1:11" ht="49.5" customHeight="1">
      <c r="A21" s="2" t="s">
        <v>96</v>
      </c>
      <c r="B21" s="20" t="s">
        <v>108</v>
      </c>
      <c r="C21" s="2" t="s">
        <v>2</v>
      </c>
      <c r="D21" s="28">
        <f>D20*37.87%</f>
        <v>1517.1555139999998</v>
      </c>
      <c r="E21" s="12"/>
      <c r="F21" s="12">
        <v>2287.35</v>
      </c>
      <c r="G21" s="12"/>
      <c r="H21" s="28">
        <f>H20*36.3%</f>
        <v>1159.2042</v>
      </c>
      <c r="I21" s="36">
        <f>I20*36.3%</f>
        <v>2031.7473</v>
      </c>
      <c r="J21" s="36">
        <f>J20*36.3%</f>
        <v>8728.4802</v>
      </c>
      <c r="K21" s="12"/>
    </row>
    <row r="22" spans="1:11" ht="37.5" customHeight="1">
      <c r="A22" s="2" t="s">
        <v>21</v>
      </c>
      <c r="B22" s="4" t="s">
        <v>109</v>
      </c>
      <c r="C22" s="2" t="s">
        <v>2</v>
      </c>
      <c r="D22" s="12">
        <v>0</v>
      </c>
      <c r="E22" s="12"/>
      <c r="F22" s="12">
        <v>0</v>
      </c>
      <c r="G22" s="12"/>
      <c r="H22" s="12">
        <v>0</v>
      </c>
      <c r="I22" s="28"/>
      <c r="J22" s="12">
        <v>244</v>
      </c>
      <c r="K22" s="12"/>
    </row>
    <row r="23" spans="1:11" ht="30" customHeight="1">
      <c r="A23" s="2" t="s">
        <v>40</v>
      </c>
      <c r="B23" s="4" t="s">
        <v>110</v>
      </c>
      <c r="C23" s="2" t="s">
        <v>2</v>
      </c>
      <c r="D23" s="12">
        <v>0</v>
      </c>
      <c r="E23" s="12"/>
      <c r="F23" s="12">
        <v>0</v>
      </c>
      <c r="G23" s="12"/>
      <c r="H23" s="12">
        <v>83</v>
      </c>
      <c r="I23" s="28">
        <v>113</v>
      </c>
      <c r="J23" s="12">
        <v>124.3</v>
      </c>
      <c r="K23" s="12"/>
    </row>
    <row r="24" spans="1:11" ht="30" customHeight="1">
      <c r="A24" s="2" t="s">
        <v>41</v>
      </c>
      <c r="B24" s="4" t="s">
        <v>111</v>
      </c>
      <c r="C24" s="2" t="s">
        <v>2</v>
      </c>
      <c r="D24" s="2">
        <f>D25+D26+D27+D28</f>
        <v>0</v>
      </c>
      <c r="E24" s="2">
        <f aca="true" t="shared" si="5" ref="E24:J24">E25+E26+E27+E28</f>
        <v>0</v>
      </c>
      <c r="F24" s="2">
        <f t="shared" si="5"/>
        <v>0</v>
      </c>
      <c r="G24" s="2">
        <f t="shared" si="5"/>
        <v>0</v>
      </c>
      <c r="H24" s="2">
        <f t="shared" si="5"/>
        <v>103</v>
      </c>
      <c r="I24" s="29">
        <f t="shared" si="5"/>
        <v>140</v>
      </c>
      <c r="J24" s="2">
        <f t="shared" si="5"/>
        <v>154</v>
      </c>
      <c r="K24" s="12"/>
    </row>
    <row r="25" spans="1:11" ht="30" customHeight="1">
      <c r="A25" s="2" t="s">
        <v>112</v>
      </c>
      <c r="B25" s="20" t="s">
        <v>113</v>
      </c>
      <c r="C25" s="2"/>
      <c r="D25" s="12">
        <v>0</v>
      </c>
      <c r="E25" s="12"/>
      <c r="F25" s="12">
        <v>0</v>
      </c>
      <c r="G25" s="12"/>
      <c r="H25" s="12">
        <v>0</v>
      </c>
      <c r="I25" s="28"/>
      <c r="J25" s="12">
        <v>0</v>
      </c>
      <c r="K25" s="12"/>
    </row>
    <row r="26" spans="1:11" ht="30" customHeight="1">
      <c r="A26" s="2" t="s">
        <v>114</v>
      </c>
      <c r="B26" s="20" t="s">
        <v>115</v>
      </c>
      <c r="C26" s="2"/>
      <c r="D26" s="12">
        <v>0</v>
      </c>
      <c r="E26" s="12"/>
      <c r="F26" s="12">
        <v>0</v>
      </c>
      <c r="G26" s="12"/>
      <c r="H26" s="12">
        <v>0</v>
      </c>
      <c r="I26" s="28"/>
      <c r="J26" s="12">
        <v>0</v>
      </c>
      <c r="K26" s="12"/>
    </row>
    <row r="27" spans="1:11" ht="23.25" customHeight="1">
      <c r="A27" s="2" t="s">
        <v>116</v>
      </c>
      <c r="B27" s="20" t="s">
        <v>214</v>
      </c>
      <c r="C27" s="2"/>
      <c r="D27" s="12">
        <v>0</v>
      </c>
      <c r="E27" s="12"/>
      <c r="F27" s="12">
        <v>0</v>
      </c>
      <c r="G27" s="12"/>
      <c r="H27" s="12">
        <v>103</v>
      </c>
      <c r="I27" s="28">
        <v>140</v>
      </c>
      <c r="J27" s="12">
        <v>154</v>
      </c>
      <c r="K27" s="12"/>
    </row>
    <row r="28" spans="1:11" ht="33.75" customHeight="1">
      <c r="A28" s="2" t="s">
        <v>117</v>
      </c>
      <c r="B28" s="20" t="s">
        <v>118</v>
      </c>
      <c r="C28" s="2"/>
      <c r="D28" s="12">
        <v>0</v>
      </c>
      <c r="E28" s="12"/>
      <c r="F28" s="12">
        <v>0</v>
      </c>
      <c r="G28" s="12"/>
      <c r="H28" s="12">
        <v>0</v>
      </c>
      <c r="I28" s="28"/>
      <c r="J28" s="12">
        <v>0</v>
      </c>
      <c r="K28" s="12"/>
    </row>
    <row r="29" spans="1:11" ht="21.75" customHeight="1">
      <c r="A29" s="10">
        <v>2</v>
      </c>
      <c r="B29" s="23" t="s">
        <v>119</v>
      </c>
      <c r="C29" s="10" t="s">
        <v>2</v>
      </c>
      <c r="D29" s="29">
        <f>D30+D31+D32</f>
        <v>3682.562848</v>
      </c>
      <c r="E29" s="2">
        <f aca="true" t="shared" si="6" ref="E29:J29">E30+E31+E32</f>
        <v>0</v>
      </c>
      <c r="F29" s="2">
        <f t="shared" si="6"/>
        <v>4230.72</v>
      </c>
      <c r="G29" s="2">
        <f t="shared" si="6"/>
        <v>0</v>
      </c>
      <c r="H29" s="29">
        <f t="shared" si="6"/>
        <v>10560.2053</v>
      </c>
      <c r="I29" s="29">
        <f t="shared" si="6"/>
        <v>17378.2582</v>
      </c>
      <c r="J29" s="29">
        <f t="shared" si="6"/>
        <v>49751.6006</v>
      </c>
      <c r="K29" s="12"/>
    </row>
    <row r="30" spans="1:11" ht="52.5" customHeight="1">
      <c r="A30" s="2" t="s">
        <v>3</v>
      </c>
      <c r="B30" s="4" t="s">
        <v>215</v>
      </c>
      <c r="C30" s="2" t="s">
        <v>2</v>
      </c>
      <c r="D30" s="12">
        <v>0</v>
      </c>
      <c r="E30" s="12"/>
      <c r="F30" s="12">
        <v>17</v>
      </c>
      <c r="G30" s="12"/>
      <c r="H30" s="12">
        <v>5022.2</v>
      </c>
      <c r="I30" s="28">
        <v>7767.2</v>
      </c>
      <c r="J30" s="12">
        <v>7967.2</v>
      </c>
      <c r="K30" s="12"/>
    </row>
    <row r="31" spans="1:11" ht="51.75" customHeight="1">
      <c r="A31" s="2" t="s">
        <v>4</v>
      </c>
      <c r="B31" s="4" t="s">
        <v>216</v>
      </c>
      <c r="C31" s="10" t="s">
        <v>2</v>
      </c>
      <c r="D31" s="12">
        <v>0</v>
      </c>
      <c r="E31" s="12"/>
      <c r="F31" s="12">
        <v>0</v>
      </c>
      <c r="G31" s="12"/>
      <c r="H31" s="12">
        <v>0</v>
      </c>
      <c r="I31" s="28"/>
      <c r="J31" s="12">
        <v>0</v>
      </c>
      <c r="K31" s="12"/>
    </row>
    <row r="32" spans="1:11" ht="50.25" customHeight="1">
      <c r="A32" s="2" t="s">
        <v>5</v>
      </c>
      <c r="B32" s="4" t="s">
        <v>120</v>
      </c>
      <c r="C32" s="10" t="s">
        <v>2</v>
      </c>
      <c r="D32" s="29">
        <f>D33+D34</f>
        <v>3682.562848</v>
      </c>
      <c r="E32" s="2">
        <f aca="true" t="shared" si="7" ref="E32:J32">E33+E34</f>
        <v>0</v>
      </c>
      <c r="F32" s="2">
        <f t="shared" si="7"/>
        <v>4213.72</v>
      </c>
      <c r="G32" s="2">
        <f t="shared" si="7"/>
        <v>0</v>
      </c>
      <c r="H32" s="29">
        <f t="shared" si="7"/>
        <v>5538.0053</v>
      </c>
      <c r="I32" s="29">
        <f t="shared" si="7"/>
        <v>9611.0582</v>
      </c>
      <c r="J32" s="29">
        <f t="shared" si="7"/>
        <v>41784.4006</v>
      </c>
      <c r="K32" s="12"/>
    </row>
    <row r="33" spans="1:11" ht="23.25" customHeight="1">
      <c r="A33" s="2" t="s">
        <v>121</v>
      </c>
      <c r="B33" s="20" t="s">
        <v>122</v>
      </c>
      <c r="C33" s="2" t="s">
        <v>2</v>
      </c>
      <c r="D33" s="12">
        <f>785.6*3.4</f>
        <v>2671.04</v>
      </c>
      <c r="E33" s="12"/>
      <c r="F33" s="12">
        <v>3056.3</v>
      </c>
      <c r="G33" s="12"/>
      <c r="H33" s="12">
        <v>4063.1</v>
      </c>
      <c r="I33" s="36">
        <f>7051.4</f>
        <v>7051.4</v>
      </c>
      <c r="J33" s="32">
        <v>30656.2</v>
      </c>
      <c r="K33" s="12"/>
    </row>
    <row r="34" spans="1:11" ht="36" customHeight="1">
      <c r="A34" s="2" t="s">
        <v>123</v>
      </c>
      <c r="B34" s="20" t="s">
        <v>124</v>
      </c>
      <c r="C34" s="2" t="s">
        <v>2</v>
      </c>
      <c r="D34" s="28">
        <f>D33*37.87%</f>
        <v>1011.522848</v>
      </c>
      <c r="E34" s="12"/>
      <c r="F34" s="12">
        <v>1157.42</v>
      </c>
      <c r="G34" s="12"/>
      <c r="H34" s="28">
        <f>H33*36.3%</f>
        <v>1474.9053</v>
      </c>
      <c r="I34" s="36">
        <f>I33*36.3%</f>
        <v>2559.6582</v>
      </c>
      <c r="J34" s="37">
        <f>J33*36.3%</f>
        <v>11128.2006</v>
      </c>
      <c r="K34" s="12"/>
    </row>
    <row r="35" spans="1:11" ht="21.75" customHeight="1">
      <c r="A35" s="10">
        <v>3</v>
      </c>
      <c r="B35" s="23" t="s">
        <v>125</v>
      </c>
      <c r="C35" s="10" t="s">
        <v>2</v>
      </c>
      <c r="D35" s="29">
        <f>D36+D44+D47+D48+D49+D50+D51</f>
        <v>747.2002520000001</v>
      </c>
      <c r="E35" s="2">
        <f aca="true" t="shared" si="8" ref="E35:J35">E36+E44+E47+E48+E49+E50+E51</f>
        <v>0</v>
      </c>
      <c r="F35" s="2">
        <f t="shared" si="8"/>
        <v>2238.99</v>
      </c>
      <c r="G35" s="2">
        <f t="shared" si="8"/>
        <v>0</v>
      </c>
      <c r="H35" s="29">
        <f t="shared" si="8"/>
        <v>2158.5492999999997</v>
      </c>
      <c r="I35" s="29">
        <f t="shared" si="8"/>
        <v>3726.3464999999997</v>
      </c>
      <c r="J35" s="29">
        <f t="shared" si="8"/>
        <v>15618.9194</v>
      </c>
      <c r="K35" s="12"/>
    </row>
    <row r="36" spans="1:11" ht="30.75" customHeight="1">
      <c r="A36" s="2" t="s">
        <v>6</v>
      </c>
      <c r="B36" s="4" t="s">
        <v>126</v>
      </c>
      <c r="C36" s="2" t="s">
        <v>2</v>
      </c>
      <c r="D36" s="2">
        <f>D37+D38+D39+D40+D41+D42+D43</f>
        <v>0</v>
      </c>
      <c r="E36" s="2">
        <f aca="true" t="shared" si="9" ref="E36:J36">E37+E38+E39+E40+E41+E42+E43</f>
        <v>0</v>
      </c>
      <c r="F36" s="2">
        <f t="shared" si="9"/>
        <v>286.28</v>
      </c>
      <c r="G36" s="2">
        <f t="shared" si="9"/>
        <v>0</v>
      </c>
      <c r="H36" s="2">
        <f t="shared" si="9"/>
        <v>180.7</v>
      </c>
      <c r="I36" s="29">
        <f t="shared" si="9"/>
        <v>243.2</v>
      </c>
      <c r="J36" s="2">
        <f t="shared" si="9"/>
        <v>316.2</v>
      </c>
      <c r="K36" s="12"/>
    </row>
    <row r="37" spans="1:11" ht="21" customHeight="1">
      <c r="A37" s="2" t="s">
        <v>53</v>
      </c>
      <c r="B37" s="20" t="s">
        <v>127</v>
      </c>
      <c r="C37" s="2" t="s">
        <v>2</v>
      </c>
      <c r="D37" s="12">
        <v>0</v>
      </c>
      <c r="E37" s="12"/>
      <c r="F37" s="12">
        <v>67.66</v>
      </c>
      <c r="G37" s="12"/>
      <c r="H37" s="12">
        <v>19</v>
      </c>
      <c r="I37" s="28">
        <v>25.5</v>
      </c>
      <c r="J37" s="12">
        <v>33.2</v>
      </c>
      <c r="K37" s="12"/>
    </row>
    <row r="38" spans="1:11" ht="21" customHeight="1">
      <c r="A38" s="2" t="s">
        <v>54</v>
      </c>
      <c r="B38" s="20" t="s">
        <v>128</v>
      </c>
      <c r="C38" s="2" t="s">
        <v>2</v>
      </c>
      <c r="D38" s="12">
        <v>0</v>
      </c>
      <c r="E38" s="12"/>
      <c r="F38" s="12">
        <v>149.26</v>
      </c>
      <c r="G38" s="12"/>
      <c r="H38" s="12">
        <v>0</v>
      </c>
      <c r="I38" s="28"/>
      <c r="J38" s="12"/>
      <c r="K38" s="12"/>
    </row>
    <row r="39" spans="1:11" ht="21" customHeight="1">
      <c r="A39" s="2" t="s">
        <v>55</v>
      </c>
      <c r="B39" s="20" t="s">
        <v>129</v>
      </c>
      <c r="C39" s="2" t="s">
        <v>2</v>
      </c>
      <c r="D39" s="12">
        <v>0</v>
      </c>
      <c r="E39" s="12"/>
      <c r="F39" s="12">
        <v>0</v>
      </c>
      <c r="G39" s="12"/>
      <c r="H39" s="12">
        <v>0</v>
      </c>
      <c r="I39" s="28"/>
      <c r="J39" s="12">
        <v>0</v>
      </c>
      <c r="K39" s="12"/>
    </row>
    <row r="40" spans="1:11" ht="21" customHeight="1">
      <c r="A40" s="2" t="s">
        <v>130</v>
      </c>
      <c r="B40" s="20" t="s">
        <v>131</v>
      </c>
      <c r="C40" s="2" t="s">
        <v>2</v>
      </c>
      <c r="D40" s="12">
        <v>0</v>
      </c>
      <c r="E40" s="12"/>
      <c r="F40" s="12">
        <v>13.26</v>
      </c>
      <c r="G40" s="12"/>
      <c r="H40" s="12">
        <v>0</v>
      </c>
      <c r="I40" s="28"/>
      <c r="J40" s="12"/>
      <c r="K40" s="12"/>
    </row>
    <row r="41" spans="1:11" ht="36" customHeight="1">
      <c r="A41" s="2" t="s">
        <v>132</v>
      </c>
      <c r="B41" s="20" t="s">
        <v>133</v>
      </c>
      <c r="C41" s="2" t="s">
        <v>2</v>
      </c>
      <c r="D41" s="12">
        <v>0</v>
      </c>
      <c r="E41" s="12"/>
      <c r="F41" s="12">
        <v>8.16</v>
      </c>
      <c r="G41" s="12"/>
      <c r="H41" s="12">
        <v>14.3</v>
      </c>
      <c r="I41" s="28">
        <v>19.3</v>
      </c>
      <c r="J41" s="12">
        <v>25.1</v>
      </c>
      <c r="K41" s="12"/>
    </row>
    <row r="42" spans="1:11" ht="20.25" customHeight="1">
      <c r="A42" s="2" t="s">
        <v>134</v>
      </c>
      <c r="B42" s="20" t="s">
        <v>135</v>
      </c>
      <c r="C42" s="2" t="s">
        <v>2</v>
      </c>
      <c r="D42" s="12">
        <v>0</v>
      </c>
      <c r="E42" s="12"/>
      <c r="F42" s="12">
        <v>10.2</v>
      </c>
      <c r="G42" s="12"/>
      <c r="H42" s="12">
        <v>55.4</v>
      </c>
      <c r="I42" s="28">
        <v>74.4</v>
      </c>
      <c r="J42" s="12">
        <v>96.7</v>
      </c>
      <c r="K42" s="12"/>
    </row>
    <row r="43" spans="1:11" ht="20.25" customHeight="1">
      <c r="A43" s="2" t="s">
        <v>136</v>
      </c>
      <c r="B43" s="20" t="s">
        <v>137</v>
      </c>
      <c r="C43" s="2"/>
      <c r="D43" s="12">
        <v>0</v>
      </c>
      <c r="E43" s="12"/>
      <c r="F43" s="12">
        <v>37.74</v>
      </c>
      <c r="G43" s="12"/>
      <c r="H43" s="12">
        <v>92</v>
      </c>
      <c r="I43" s="28">
        <v>124</v>
      </c>
      <c r="J43" s="12">
        <v>161.2</v>
      </c>
      <c r="K43" s="12"/>
    </row>
    <row r="44" spans="1:11" ht="45.75" customHeight="1">
      <c r="A44" s="2" t="s">
        <v>7</v>
      </c>
      <c r="B44" s="4" t="s">
        <v>138</v>
      </c>
      <c r="C44" s="2" t="s">
        <v>2</v>
      </c>
      <c r="D44" s="29">
        <f>D45+D46</f>
        <v>747.2002520000001</v>
      </c>
      <c r="E44" s="2">
        <f aca="true" t="shared" si="10" ref="E44:J44">E45+E46</f>
        <v>0</v>
      </c>
      <c r="F44" s="2">
        <f>F45+F46</f>
        <v>1605.9099999999999</v>
      </c>
      <c r="G44" s="2">
        <f t="shared" si="10"/>
        <v>0</v>
      </c>
      <c r="H44" s="29">
        <f t="shared" si="10"/>
        <v>1977.8492999999999</v>
      </c>
      <c r="I44" s="29">
        <f t="shared" si="10"/>
        <v>3483.1465</v>
      </c>
      <c r="J44" s="29">
        <f t="shared" si="10"/>
        <v>15243.5194</v>
      </c>
      <c r="K44" s="12"/>
    </row>
    <row r="45" spans="1:11" ht="39" customHeight="1">
      <c r="A45" s="2" t="s">
        <v>139</v>
      </c>
      <c r="B45" s="20" t="s">
        <v>140</v>
      </c>
      <c r="C45" s="2" t="s">
        <v>2</v>
      </c>
      <c r="D45" s="12">
        <f>159.4*3.4</f>
        <v>541.96</v>
      </c>
      <c r="E45" s="12"/>
      <c r="F45" s="12">
        <v>1164.8</v>
      </c>
      <c r="G45" s="12"/>
      <c r="H45" s="12">
        <v>1451.1</v>
      </c>
      <c r="I45" s="36">
        <v>2555.5</v>
      </c>
      <c r="J45" s="32">
        <v>11183.8</v>
      </c>
      <c r="K45" s="12"/>
    </row>
    <row r="46" spans="1:11" ht="50.25" customHeight="1">
      <c r="A46" s="2" t="s">
        <v>141</v>
      </c>
      <c r="B46" s="20" t="s">
        <v>142</v>
      </c>
      <c r="C46" s="2" t="s">
        <v>2</v>
      </c>
      <c r="D46" s="28">
        <f>D45*37.87%</f>
        <v>205.240252</v>
      </c>
      <c r="E46" s="12"/>
      <c r="F46" s="12">
        <v>441.11</v>
      </c>
      <c r="G46" s="12"/>
      <c r="H46" s="28">
        <f>H45*36.3%</f>
        <v>526.7493</v>
      </c>
      <c r="I46" s="36">
        <f>I45*36.3%</f>
        <v>927.6465</v>
      </c>
      <c r="J46" s="37">
        <f>J45*36.3%</f>
        <v>4059.7193999999995</v>
      </c>
      <c r="K46" s="12"/>
    </row>
    <row r="47" spans="1:11" ht="69" customHeight="1">
      <c r="A47" s="2" t="s">
        <v>8</v>
      </c>
      <c r="B47" s="4" t="s">
        <v>217</v>
      </c>
      <c r="C47" s="2" t="s">
        <v>2</v>
      </c>
      <c r="D47" s="12">
        <v>0</v>
      </c>
      <c r="E47" s="12"/>
      <c r="F47" s="12">
        <v>0</v>
      </c>
      <c r="G47" s="12"/>
      <c r="H47" s="12">
        <v>0</v>
      </c>
      <c r="I47" s="28"/>
      <c r="J47" s="12">
        <v>0</v>
      </c>
      <c r="K47" s="12"/>
    </row>
    <row r="48" spans="1:11" ht="19.5" customHeight="1">
      <c r="A48" s="2" t="s">
        <v>22</v>
      </c>
      <c r="B48" s="4" t="s">
        <v>143</v>
      </c>
      <c r="C48" s="2" t="s">
        <v>2</v>
      </c>
      <c r="D48" s="12">
        <v>0</v>
      </c>
      <c r="E48" s="12"/>
      <c r="F48" s="12">
        <v>0</v>
      </c>
      <c r="G48" s="12"/>
      <c r="H48" s="12">
        <v>0</v>
      </c>
      <c r="I48" s="28"/>
      <c r="J48" s="12">
        <v>54</v>
      </c>
      <c r="K48" s="12"/>
    </row>
    <row r="49" spans="1:11" ht="19.5" customHeight="1">
      <c r="A49" s="2" t="s">
        <v>9</v>
      </c>
      <c r="B49" s="4" t="s">
        <v>144</v>
      </c>
      <c r="C49" s="2" t="s">
        <v>2</v>
      </c>
      <c r="D49" s="12">
        <v>0</v>
      </c>
      <c r="E49" s="12"/>
      <c r="F49" s="12">
        <v>56.44</v>
      </c>
      <c r="G49" s="12"/>
      <c r="H49" s="12">
        <v>0</v>
      </c>
      <c r="I49" s="28"/>
      <c r="J49" s="12"/>
      <c r="K49" s="12"/>
    </row>
    <row r="50" spans="1:11" ht="33.75" customHeight="1">
      <c r="A50" s="2" t="s">
        <v>10</v>
      </c>
      <c r="B50" s="4" t="s">
        <v>145</v>
      </c>
      <c r="C50" s="2" t="s">
        <v>2</v>
      </c>
      <c r="D50" s="12">
        <v>0</v>
      </c>
      <c r="E50" s="12"/>
      <c r="F50" s="12">
        <v>6.12</v>
      </c>
      <c r="G50" s="12"/>
      <c r="H50" s="12">
        <v>0</v>
      </c>
      <c r="I50" s="28"/>
      <c r="J50" s="32">
        <v>5.2</v>
      </c>
      <c r="K50" s="12"/>
    </row>
    <row r="51" spans="1:11" ht="24.75" customHeight="1">
      <c r="A51" s="2" t="s">
        <v>146</v>
      </c>
      <c r="B51" s="4" t="s">
        <v>147</v>
      </c>
      <c r="C51" s="2" t="s">
        <v>2</v>
      </c>
      <c r="D51" s="2">
        <f>D52+D53</f>
        <v>0</v>
      </c>
      <c r="E51" s="2">
        <f aca="true" t="shared" si="11" ref="E51:J51">E52+E53</f>
        <v>0</v>
      </c>
      <c r="F51" s="2">
        <f t="shared" si="11"/>
        <v>284.24</v>
      </c>
      <c r="G51" s="2">
        <f t="shared" si="11"/>
        <v>0</v>
      </c>
      <c r="H51" s="2">
        <f t="shared" si="11"/>
        <v>0</v>
      </c>
      <c r="I51" s="29">
        <f t="shared" si="11"/>
        <v>0</v>
      </c>
      <c r="J51" s="2">
        <f t="shared" si="11"/>
        <v>0</v>
      </c>
      <c r="K51" s="12"/>
    </row>
    <row r="52" spans="1:11" ht="30" customHeight="1">
      <c r="A52" s="2" t="s">
        <v>148</v>
      </c>
      <c r="B52" s="4" t="s">
        <v>149</v>
      </c>
      <c r="C52" s="2" t="s">
        <v>2</v>
      </c>
      <c r="D52" s="12"/>
      <c r="E52" s="12"/>
      <c r="F52" s="12">
        <v>284.24</v>
      </c>
      <c r="G52" s="12"/>
      <c r="H52" s="12">
        <v>0</v>
      </c>
      <c r="I52" s="28"/>
      <c r="J52" s="12"/>
      <c r="K52" s="12"/>
    </row>
    <row r="53" spans="1:11" ht="23.25" customHeight="1">
      <c r="A53" s="2" t="s">
        <v>150</v>
      </c>
      <c r="B53" s="4" t="s">
        <v>151</v>
      </c>
      <c r="C53" s="2" t="s">
        <v>2</v>
      </c>
      <c r="D53" s="12"/>
      <c r="E53" s="12"/>
      <c r="F53" s="12">
        <v>0</v>
      </c>
      <c r="G53" s="12"/>
      <c r="H53" s="12">
        <v>0</v>
      </c>
      <c r="I53" s="28"/>
      <c r="J53" s="12">
        <v>0</v>
      </c>
      <c r="K53" s="12"/>
    </row>
    <row r="54" spans="1:11" ht="23.25" customHeight="1">
      <c r="A54" s="10">
        <v>4</v>
      </c>
      <c r="B54" s="22" t="s">
        <v>152</v>
      </c>
      <c r="C54" s="10" t="s">
        <v>2</v>
      </c>
      <c r="D54" s="12"/>
      <c r="E54" s="12"/>
      <c r="F54" s="12"/>
      <c r="G54" s="12"/>
      <c r="H54" s="12">
        <v>0</v>
      </c>
      <c r="I54" s="28"/>
      <c r="J54" s="12">
        <f>J55</f>
        <v>385.6</v>
      </c>
      <c r="K54" s="12"/>
    </row>
    <row r="55" spans="1:11" ht="36" customHeight="1">
      <c r="A55" s="2" t="s">
        <v>23</v>
      </c>
      <c r="B55" s="4" t="s">
        <v>153</v>
      </c>
      <c r="C55" s="2" t="s">
        <v>2</v>
      </c>
      <c r="D55" s="12"/>
      <c r="E55" s="12"/>
      <c r="F55" s="12">
        <v>0</v>
      </c>
      <c r="G55" s="12"/>
      <c r="H55" s="12">
        <v>0</v>
      </c>
      <c r="I55" s="28"/>
      <c r="J55" s="12">
        <v>385.6</v>
      </c>
      <c r="K55" s="12"/>
    </row>
    <row r="56" spans="1:11" ht="22.5" customHeight="1">
      <c r="A56" s="10">
        <v>5</v>
      </c>
      <c r="B56" s="23" t="s">
        <v>17</v>
      </c>
      <c r="C56" s="10" t="s">
        <v>2</v>
      </c>
      <c r="D56" s="12">
        <f>D57</f>
        <v>198.9</v>
      </c>
      <c r="E56" s="12"/>
      <c r="F56" s="12">
        <f>F57</f>
        <v>438.94</v>
      </c>
      <c r="G56" s="12"/>
      <c r="H56" s="12">
        <f>H57</f>
        <v>6099.7</v>
      </c>
      <c r="I56" s="28">
        <f>I57</f>
        <v>11624.1</v>
      </c>
      <c r="J56" s="12">
        <f>J57</f>
        <v>12786.5</v>
      </c>
      <c r="K56" s="12"/>
    </row>
    <row r="57" spans="1:11" ht="53.25" customHeight="1">
      <c r="A57" s="2" t="s">
        <v>25</v>
      </c>
      <c r="B57" s="4" t="s">
        <v>218</v>
      </c>
      <c r="C57" s="2" t="s">
        <v>2</v>
      </c>
      <c r="D57" s="12">
        <f>58.5*3.4</f>
        <v>198.9</v>
      </c>
      <c r="E57" s="12"/>
      <c r="F57" s="12">
        <v>438.94</v>
      </c>
      <c r="G57" s="12"/>
      <c r="H57" s="12">
        <v>6099.7</v>
      </c>
      <c r="I57" s="36">
        <v>11624.1</v>
      </c>
      <c r="J57" s="32">
        <v>12786.5</v>
      </c>
      <c r="K57" s="12"/>
    </row>
    <row r="58" spans="1:11" ht="39" customHeight="1">
      <c r="A58" s="10">
        <v>6</v>
      </c>
      <c r="B58" s="22" t="s">
        <v>154</v>
      </c>
      <c r="C58" s="10" t="s">
        <v>2</v>
      </c>
      <c r="D58" s="2">
        <f>D59+D60+D61+D62</f>
        <v>0</v>
      </c>
      <c r="E58" s="2">
        <f aca="true" t="shared" si="12" ref="E58:J58">E59+E60+E61+E62</f>
        <v>0</v>
      </c>
      <c r="F58" s="2">
        <f t="shared" si="12"/>
        <v>11.9</v>
      </c>
      <c r="G58" s="2">
        <f t="shared" si="12"/>
        <v>0</v>
      </c>
      <c r="H58" s="2">
        <f t="shared" si="12"/>
        <v>0</v>
      </c>
      <c r="I58" s="29">
        <f t="shared" si="12"/>
        <v>0</v>
      </c>
      <c r="J58" s="2">
        <f t="shared" si="12"/>
        <v>2000</v>
      </c>
      <c r="K58" s="12"/>
    </row>
    <row r="59" spans="1:11" ht="21" customHeight="1">
      <c r="A59" s="2" t="s">
        <v>26</v>
      </c>
      <c r="B59" s="4" t="s">
        <v>155</v>
      </c>
      <c r="C59" s="2" t="s">
        <v>2</v>
      </c>
      <c r="D59" s="12"/>
      <c r="E59" s="12"/>
      <c r="F59" s="12">
        <v>11.9</v>
      </c>
      <c r="G59" s="12"/>
      <c r="H59" s="12">
        <v>0</v>
      </c>
      <c r="I59" s="28"/>
      <c r="J59" s="12"/>
      <c r="K59" s="12"/>
    </row>
    <row r="60" spans="1:11" ht="21" customHeight="1">
      <c r="A60" s="2" t="s">
        <v>27</v>
      </c>
      <c r="B60" s="4" t="s">
        <v>156</v>
      </c>
      <c r="C60" s="2" t="s">
        <v>2</v>
      </c>
      <c r="D60" s="12"/>
      <c r="E60" s="12"/>
      <c r="F60" s="12">
        <v>0</v>
      </c>
      <c r="G60" s="12"/>
      <c r="H60" s="12">
        <v>0</v>
      </c>
      <c r="I60" s="28"/>
      <c r="J60" s="12">
        <v>0</v>
      </c>
      <c r="K60" s="12"/>
    </row>
    <row r="61" spans="1:11" ht="21" customHeight="1">
      <c r="A61" s="2" t="s">
        <v>28</v>
      </c>
      <c r="B61" s="4" t="s">
        <v>157</v>
      </c>
      <c r="C61" s="2" t="s">
        <v>2</v>
      </c>
      <c r="D61" s="12"/>
      <c r="E61" s="12"/>
      <c r="F61" s="12">
        <v>0</v>
      </c>
      <c r="G61" s="12"/>
      <c r="H61" s="12">
        <v>0</v>
      </c>
      <c r="I61" s="28"/>
      <c r="J61" s="12">
        <v>2000</v>
      </c>
      <c r="K61" s="12"/>
    </row>
    <row r="62" spans="1:11" ht="21" customHeight="1">
      <c r="A62" s="2" t="s">
        <v>29</v>
      </c>
      <c r="B62" s="4" t="s">
        <v>158</v>
      </c>
      <c r="C62" s="2" t="s">
        <v>2</v>
      </c>
      <c r="D62" s="12"/>
      <c r="E62" s="12"/>
      <c r="F62" s="12">
        <v>0</v>
      </c>
      <c r="G62" s="12"/>
      <c r="H62" s="12">
        <v>0</v>
      </c>
      <c r="I62" s="28"/>
      <c r="J62" s="12">
        <v>0</v>
      </c>
      <c r="K62" s="12"/>
    </row>
    <row r="63" spans="1:11" ht="29.25" customHeight="1">
      <c r="A63" s="10">
        <v>7</v>
      </c>
      <c r="B63" s="22" t="s">
        <v>159</v>
      </c>
      <c r="C63" s="10" t="s">
        <v>2</v>
      </c>
      <c r="D63" s="2">
        <f>D64+D65+D66+D67+D68+D69+D70</f>
        <v>474.97999999999996</v>
      </c>
      <c r="E63" s="2">
        <f aca="true" t="shared" si="13" ref="E63:J63">E64+E65+E66+E67+E68+E69+E70</f>
        <v>0</v>
      </c>
      <c r="F63" s="2">
        <f t="shared" si="13"/>
        <v>854.42</v>
      </c>
      <c r="G63" s="2">
        <f t="shared" si="13"/>
        <v>0</v>
      </c>
      <c r="H63" s="2">
        <f t="shared" si="13"/>
        <v>790.8</v>
      </c>
      <c r="I63" s="29">
        <f t="shared" si="13"/>
        <v>1263.8</v>
      </c>
      <c r="J63" s="2">
        <f t="shared" si="13"/>
        <v>1736.4</v>
      </c>
      <c r="K63" s="12"/>
    </row>
    <row r="64" spans="1:11" ht="15" customHeight="1">
      <c r="A64" s="2" t="s">
        <v>30</v>
      </c>
      <c r="B64" s="4" t="s">
        <v>160</v>
      </c>
      <c r="C64" s="2" t="s">
        <v>2</v>
      </c>
      <c r="D64" s="12"/>
      <c r="E64" s="12"/>
      <c r="F64" s="12">
        <v>0</v>
      </c>
      <c r="G64" s="12"/>
      <c r="H64" s="12">
        <v>0</v>
      </c>
      <c r="I64" s="28"/>
      <c r="J64" s="12">
        <v>0</v>
      </c>
      <c r="K64" s="12"/>
    </row>
    <row r="65" spans="1:11" ht="30" customHeight="1">
      <c r="A65" s="2" t="s">
        <v>31</v>
      </c>
      <c r="B65" s="4" t="s">
        <v>161</v>
      </c>
      <c r="C65" s="2" t="s">
        <v>2</v>
      </c>
      <c r="D65" s="12"/>
      <c r="E65" s="12"/>
      <c r="F65" s="12">
        <v>0</v>
      </c>
      <c r="G65" s="12"/>
      <c r="H65" s="12">
        <v>0</v>
      </c>
      <c r="I65" s="28"/>
      <c r="J65" s="12">
        <v>0</v>
      </c>
      <c r="K65" s="12"/>
    </row>
    <row r="66" spans="1:11" ht="39.75" customHeight="1">
      <c r="A66" s="2" t="s">
        <v>32</v>
      </c>
      <c r="B66" s="4" t="s">
        <v>162</v>
      </c>
      <c r="C66" s="2" t="s">
        <v>2</v>
      </c>
      <c r="D66" s="12"/>
      <c r="E66" s="12"/>
      <c r="F66" s="12">
        <v>0</v>
      </c>
      <c r="G66" s="12"/>
      <c r="H66" s="12">
        <v>0</v>
      </c>
      <c r="I66" s="28"/>
      <c r="J66" s="12">
        <v>0</v>
      </c>
      <c r="K66" s="12"/>
    </row>
    <row r="67" spans="1:11" ht="35.25" customHeight="1">
      <c r="A67" s="2" t="s">
        <v>33</v>
      </c>
      <c r="B67" s="4" t="s">
        <v>163</v>
      </c>
      <c r="C67" s="2" t="s">
        <v>2</v>
      </c>
      <c r="D67" s="12">
        <f>139.7*3.4</f>
        <v>474.97999999999996</v>
      </c>
      <c r="E67" s="12"/>
      <c r="F67" s="12">
        <v>854.42</v>
      </c>
      <c r="G67" s="12"/>
      <c r="H67" s="12">
        <v>790.8</v>
      </c>
      <c r="I67" s="28">
        <v>1263.8</v>
      </c>
      <c r="J67" s="12">
        <v>1736.4</v>
      </c>
      <c r="K67" s="12"/>
    </row>
    <row r="68" spans="1:11" ht="15" customHeight="1">
      <c r="A68" s="2" t="s">
        <v>34</v>
      </c>
      <c r="B68" s="4" t="s">
        <v>164</v>
      </c>
      <c r="C68" s="2" t="s">
        <v>2</v>
      </c>
      <c r="D68" s="12"/>
      <c r="E68" s="12"/>
      <c r="F68" s="12">
        <v>0</v>
      </c>
      <c r="G68" s="12"/>
      <c r="H68" s="12">
        <v>0</v>
      </c>
      <c r="I68" s="12"/>
      <c r="J68" s="12">
        <v>0</v>
      </c>
      <c r="K68" s="12"/>
    </row>
    <row r="69" spans="1:11" ht="15" customHeight="1">
      <c r="A69" s="2" t="s">
        <v>165</v>
      </c>
      <c r="B69" s="4" t="s">
        <v>166</v>
      </c>
      <c r="C69" s="2" t="s">
        <v>2</v>
      </c>
      <c r="D69" s="12"/>
      <c r="E69" s="12"/>
      <c r="F69" s="12">
        <v>0</v>
      </c>
      <c r="G69" s="12"/>
      <c r="H69" s="12">
        <v>0</v>
      </c>
      <c r="I69" s="12"/>
      <c r="J69" s="12">
        <v>0</v>
      </c>
      <c r="K69" s="12"/>
    </row>
    <row r="70" spans="1:11" ht="67.5" customHeight="1">
      <c r="A70" s="2" t="s">
        <v>167</v>
      </c>
      <c r="B70" s="4" t="s">
        <v>168</v>
      </c>
      <c r="C70" s="2" t="s">
        <v>2</v>
      </c>
      <c r="D70" s="12"/>
      <c r="E70" s="12"/>
      <c r="F70" s="12">
        <v>0</v>
      </c>
      <c r="G70" s="12"/>
      <c r="H70" s="12">
        <v>0</v>
      </c>
      <c r="I70" s="12"/>
      <c r="J70" s="12">
        <v>0</v>
      </c>
      <c r="K70" s="12"/>
    </row>
    <row r="71" spans="1:11" ht="15" customHeight="1">
      <c r="A71" s="10">
        <v>8</v>
      </c>
      <c r="B71" s="23" t="s">
        <v>169</v>
      </c>
      <c r="C71" s="10" t="s">
        <v>2</v>
      </c>
      <c r="D71" s="12">
        <f>D72+D73+D74+D75+D76</f>
        <v>0</v>
      </c>
      <c r="E71" s="12">
        <f aca="true" t="shared" si="14" ref="E71:J71">E72+E73+E74+E75+E76</f>
        <v>0</v>
      </c>
      <c r="F71" s="12">
        <f t="shared" si="14"/>
        <v>0</v>
      </c>
      <c r="G71" s="12">
        <f t="shared" si="14"/>
        <v>0</v>
      </c>
      <c r="H71" s="12">
        <f t="shared" si="14"/>
        <v>0</v>
      </c>
      <c r="I71" s="12">
        <f t="shared" si="14"/>
        <v>0</v>
      </c>
      <c r="J71" s="12">
        <f t="shared" si="14"/>
        <v>13936.9</v>
      </c>
      <c r="K71" s="12"/>
    </row>
    <row r="72" spans="1:11" ht="37.5" customHeight="1">
      <c r="A72" s="2" t="s">
        <v>35</v>
      </c>
      <c r="B72" s="4" t="s">
        <v>170</v>
      </c>
      <c r="C72" s="2" t="s">
        <v>2</v>
      </c>
      <c r="D72" s="12"/>
      <c r="E72" s="12"/>
      <c r="F72" s="12"/>
      <c r="G72" s="12"/>
      <c r="H72" s="12"/>
      <c r="I72" s="12"/>
      <c r="J72" s="12"/>
      <c r="K72" s="12"/>
    </row>
    <row r="73" spans="1:11" ht="24" customHeight="1">
      <c r="A73" s="2" t="s">
        <v>36</v>
      </c>
      <c r="B73" s="4" t="s">
        <v>171</v>
      </c>
      <c r="C73" s="2" t="s">
        <v>2</v>
      </c>
      <c r="D73" s="12"/>
      <c r="E73" s="12"/>
      <c r="F73" s="12"/>
      <c r="G73" s="12"/>
      <c r="H73" s="12"/>
      <c r="I73" s="12"/>
      <c r="J73" s="12"/>
      <c r="K73" s="12"/>
    </row>
    <row r="74" spans="1:11" ht="57" customHeight="1">
      <c r="A74" s="2" t="s">
        <v>37</v>
      </c>
      <c r="B74" s="4" t="s">
        <v>172</v>
      </c>
      <c r="C74" s="2" t="s">
        <v>2</v>
      </c>
      <c r="D74" s="12"/>
      <c r="E74" s="12"/>
      <c r="F74" s="12"/>
      <c r="G74" s="12"/>
      <c r="H74" s="12"/>
      <c r="I74" s="12"/>
      <c r="J74" s="12"/>
      <c r="K74" s="12"/>
    </row>
    <row r="75" spans="1:11" ht="46.5" customHeight="1">
      <c r="A75" s="2" t="s">
        <v>38</v>
      </c>
      <c r="B75" s="4" t="s">
        <v>173</v>
      </c>
      <c r="C75" s="2" t="s">
        <v>2</v>
      </c>
      <c r="D75" s="12"/>
      <c r="E75" s="12"/>
      <c r="F75" s="12"/>
      <c r="G75" s="12"/>
      <c r="H75" s="12"/>
      <c r="I75" s="12"/>
      <c r="J75" s="12"/>
      <c r="K75" s="12"/>
    </row>
    <row r="76" spans="1:11" ht="36.75" customHeight="1">
      <c r="A76" s="2" t="s">
        <v>39</v>
      </c>
      <c r="B76" s="4" t="s">
        <v>212</v>
      </c>
      <c r="C76" s="2" t="s">
        <v>2</v>
      </c>
      <c r="D76" s="12"/>
      <c r="E76" s="12"/>
      <c r="F76" s="12"/>
      <c r="G76" s="12"/>
      <c r="H76" s="12"/>
      <c r="I76" s="12"/>
      <c r="J76" s="12">
        <v>13936.9</v>
      </c>
      <c r="K76" s="12"/>
    </row>
    <row r="77" spans="1:11" ht="15" customHeight="1">
      <c r="A77" s="10">
        <v>9</v>
      </c>
      <c r="B77" s="23" t="s">
        <v>174</v>
      </c>
      <c r="C77" s="10" t="s">
        <v>2</v>
      </c>
      <c r="D77" s="10">
        <f aca="true" t="shared" si="15" ref="D77:J77">D7+D29+D35+D54+D56+D58+D63+D71</f>
        <v>32447.538613999997</v>
      </c>
      <c r="E77" s="10">
        <f t="shared" si="15"/>
        <v>0</v>
      </c>
      <c r="F77" s="10">
        <f t="shared" si="15"/>
        <v>50721.920000000006</v>
      </c>
      <c r="G77" s="10">
        <f t="shared" si="15"/>
        <v>0</v>
      </c>
      <c r="H77" s="10">
        <f t="shared" si="15"/>
        <v>57015.158800000005</v>
      </c>
      <c r="I77" s="34">
        <f t="shared" si="15"/>
        <v>89093.37200000002</v>
      </c>
      <c r="J77" s="35">
        <f t="shared" si="15"/>
        <v>213069.0002</v>
      </c>
      <c r="K77" s="10"/>
    </row>
    <row r="78" spans="2:10" s="9" customFormat="1" ht="42" customHeight="1">
      <c r="B78" s="1" t="s">
        <v>246</v>
      </c>
      <c r="C78" s="17"/>
      <c r="D78" s="17"/>
      <c r="E78" s="17"/>
      <c r="F78" s="55" t="s">
        <v>233</v>
      </c>
      <c r="G78" s="55"/>
      <c r="H78" s="55"/>
      <c r="I78" s="55"/>
      <c r="J78" s="55"/>
    </row>
    <row r="79" spans="2:10" ht="15">
      <c r="B79" s="8" t="s">
        <v>197</v>
      </c>
      <c r="C79" s="44" t="s">
        <v>198</v>
      </c>
      <c r="D79" s="44"/>
      <c r="E79" s="44"/>
      <c r="F79" s="44" t="s">
        <v>202</v>
      </c>
      <c r="G79" s="44"/>
      <c r="H79" s="44"/>
      <c r="I79" s="44"/>
      <c r="J79" s="44"/>
    </row>
    <row r="80" ht="15">
      <c r="E80" s="8" t="s">
        <v>199</v>
      </c>
    </row>
  </sheetData>
  <sheetProtection/>
  <mergeCells count="13">
    <mergeCell ref="F78:J78"/>
    <mergeCell ref="C79:E79"/>
    <mergeCell ref="F79:J79"/>
    <mergeCell ref="A2:K2"/>
    <mergeCell ref="G4:I4"/>
    <mergeCell ref="E4:F4"/>
    <mergeCell ref="B4:B5"/>
    <mergeCell ref="A4:A5"/>
    <mergeCell ref="K4:K5"/>
    <mergeCell ref="D4:D5"/>
    <mergeCell ref="E3:I3"/>
    <mergeCell ref="J4:J5"/>
    <mergeCell ref="C4:C5"/>
  </mergeCells>
  <printOptions/>
  <pageMargins left="0.5905511811023623" right="0.5118110236220472" top="0.35433070866141736" bottom="0.3937007874015748" header="0.1968503937007874" footer="0.1968503937007874"/>
  <pageSetup fitToHeight="5" horizontalDpi="600" verticalDpi="600" orientation="landscape" paperSize="9" scale="61" r:id="rId1"/>
  <rowBreaks count="2" manualBreakCount="2">
    <brk id="28" max="11" man="1"/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75" zoomScaleSheetLayoutView="75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0" sqref="J10"/>
    </sheetView>
  </sheetViews>
  <sheetFormatPr defaultColWidth="0.875" defaultRowHeight="12.75"/>
  <cols>
    <col min="1" max="1" width="8.00390625" style="18" customWidth="1"/>
    <col min="2" max="2" width="48.75390625" style="8" customWidth="1"/>
    <col min="3" max="3" width="13.00390625" style="8" customWidth="1"/>
    <col min="4" max="4" width="10.125" style="8" customWidth="1"/>
    <col min="5" max="5" width="12.625" style="8" customWidth="1"/>
    <col min="6" max="6" width="9.75390625" style="8" customWidth="1"/>
    <col min="7" max="7" width="12.125" style="8" customWidth="1"/>
    <col min="8" max="8" width="12.375" style="8" customWidth="1"/>
    <col min="9" max="9" width="13.625" style="8" customWidth="1"/>
    <col min="10" max="14" width="10.75390625" style="8" customWidth="1"/>
    <col min="15" max="15" width="25.25390625" style="8" customWidth="1"/>
    <col min="16" max="16384" width="0.875" style="8" customWidth="1"/>
  </cols>
  <sheetData>
    <row r="1" spans="1:15" s="5" customFormat="1" ht="12" customHeight="1">
      <c r="A1" s="24"/>
      <c r="N1" s="6"/>
      <c r="O1" s="6" t="s">
        <v>175</v>
      </c>
    </row>
    <row r="2" ht="12" customHeight="1"/>
    <row r="3" spans="1:15" ht="24.75" customHeight="1">
      <c r="A3" s="53" t="s">
        <v>243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0:12" ht="23.25" customHeight="1">
      <c r="J4" s="50" t="s">
        <v>201</v>
      </c>
      <c r="K4" s="50"/>
      <c r="L4" s="50"/>
    </row>
    <row r="5" spans="1:15" ht="36.75" customHeight="1">
      <c r="A5" s="54" t="s">
        <v>56</v>
      </c>
      <c r="B5" s="54" t="s">
        <v>1</v>
      </c>
      <c r="C5" s="54" t="s">
        <v>57</v>
      </c>
      <c r="D5" s="45" t="s">
        <v>221</v>
      </c>
      <c r="E5" s="54" t="s">
        <v>14</v>
      </c>
      <c r="F5" s="54"/>
      <c r="G5" s="54" t="s">
        <v>15</v>
      </c>
      <c r="H5" s="54"/>
      <c r="I5" s="54"/>
      <c r="J5" s="41" t="s">
        <v>176</v>
      </c>
      <c r="K5" s="43"/>
      <c r="L5" s="43"/>
      <c r="M5" s="43"/>
      <c r="N5" s="42"/>
      <c r="O5" s="54" t="s">
        <v>61</v>
      </c>
    </row>
    <row r="6" spans="1:15" ht="35.25" customHeight="1">
      <c r="A6" s="54"/>
      <c r="B6" s="54"/>
      <c r="C6" s="54"/>
      <c r="D6" s="46"/>
      <c r="E6" s="2" t="s">
        <v>43</v>
      </c>
      <c r="F6" s="2" t="s">
        <v>0</v>
      </c>
      <c r="G6" s="2" t="s">
        <v>43</v>
      </c>
      <c r="H6" s="2" t="s">
        <v>242</v>
      </c>
      <c r="I6" s="2" t="s">
        <v>200</v>
      </c>
      <c r="J6" s="21" t="s">
        <v>44</v>
      </c>
      <c r="K6" s="21" t="s">
        <v>177</v>
      </c>
      <c r="L6" s="21" t="s">
        <v>178</v>
      </c>
      <c r="M6" s="21" t="s">
        <v>179</v>
      </c>
      <c r="N6" s="21" t="s">
        <v>180</v>
      </c>
      <c r="O6" s="54"/>
    </row>
    <row r="7" spans="1:15" ht="15.75">
      <c r="A7" s="2">
        <v>1</v>
      </c>
      <c r="B7" s="2">
        <v>2</v>
      </c>
      <c r="C7" s="2">
        <v>3</v>
      </c>
      <c r="D7" s="2">
        <f>C7+1</f>
        <v>4</v>
      </c>
      <c r="E7" s="2">
        <f aca="true" t="shared" si="0" ref="E7:O7">D7+1</f>
        <v>5</v>
      </c>
      <c r="F7" s="2">
        <f t="shared" si="0"/>
        <v>6</v>
      </c>
      <c r="G7" s="2">
        <f t="shared" si="0"/>
        <v>7</v>
      </c>
      <c r="H7" s="2">
        <f t="shared" si="0"/>
        <v>8</v>
      </c>
      <c r="I7" s="2">
        <f t="shared" si="0"/>
        <v>9</v>
      </c>
      <c r="J7" s="2">
        <f t="shared" si="0"/>
        <v>10</v>
      </c>
      <c r="K7" s="2">
        <f t="shared" si="0"/>
        <v>11</v>
      </c>
      <c r="L7" s="2">
        <f t="shared" si="0"/>
        <v>12</v>
      </c>
      <c r="M7" s="2">
        <f t="shared" si="0"/>
        <v>13</v>
      </c>
      <c r="N7" s="2">
        <f t="shared" si="0"/>
        <v>14</v>
      </c>
      <c r="O7" s="2">
        <f t="shared" si="0"/>
        <v>15</v>
      </c>
    </row>
    <row r="8" spans="1:15" ht="21.75" customHeight="1">
      <c r="A8" s="27" t="s">
        <v>181</v>
      </c>
      <c r="B8" s="23" t="s">
        <v>182</v>
      </c>
      <c r="C8" s="23" t="s">
        <v>2</v>
      </c>
      <c r="D8" s="2">
        <f>D9+D10+D11+D12+D13+D14+D15+D16</f>
        <v>32447.540000000005</v>
      </c>
      <c r="E8" s="2">
        <f>E9+E10+E11+E12+E13+E14+E15+E16</f>
        <v>0</v>
      </c>
      <c r="F8" s="2">
        <f aca="true" t="shared" si="1" ref="F8:N8">F9+F10+F11+F12+F13+F14+F15+F16</f>
        <v>50721.92</v>
      </c>
      <c r="G8" s="2">
        <f t="shared" si="1"/>
        <v>0</v>
      </c>
      <c r="H8" s="2">
        <f t="shared" si="1"/>
        <v>57015.16</v>
      </c>
      <c r="I8" s="2">
        <f t="shared" si="1"/>
        <v>89093.38000000002</v>
      </c>
      <c r="J8" s="2">
        <f t="shared" si="1"/>
        <v>213069</v>
      </c>
      <c r="K8" s="2">
        <f t="shared" si="1"/>
        <v>0</v>
      </c>
      <c r="L8" s="2">
        <f t="shared" si="1"/>
        <v>0</v>
      </c>
      <c r="M8" s="2">
        <f t="shared" si="1"/>
        <v>0</v>
      </c>
      <c r="N8" s="2">
        <f t="shared" si="1"/>
        <v>0</v>
      </c>
      <c r="O8" s="12"/>
    </row>
    <row r="9" spans="1:15" ht="14.25" customHeight="1">
      <c r="A9" s="25" t="s">
        <v>16</v>
      </c>
      <c r="B9" s="4" t="s">
        <v>98</v>
      </c>
      <c r="C9" s="11" t="s">
        <v>2</v>
      </c>
      <c r="D9" s="12">
        <v>27343.9</v>
      </c>
      <c r="E9" s="12"/>
      <c r="F9" s="12">
        <v>42946.95</v>
      </c>
      <c r="G9" s="12"/>
      <c r="H9" s="12">
        <v>37405.9</v>
      </c>
      <c r="I9" s="12">
        <v>55100.87</v>
      </c>
      <c r="J9" s="12">
        <v>116853.08</v>
      </c>
      <c r="K9" s="12"/>
      <c r="L9" s="12"/>
      <c r="M9" s="12"/>
      <c r="N9" s="12"/>
      <c r="O9" s="12"/>
    </row>
    <row r="10" spans="1:15" ht="14.25" customHeight="1">
      <c r="A10" s="25" t="s">
        <v>18</v>
      </c>
      <c r="B10" s="4" t="s">
        <v>119</v>
      </c>
      <c r="C10" s="11" t="s">
        <v>2</v>
      </c>
      <c r="D10" s="12">
        <v>3682.56</v>
      </c>
      <c r="E10" s="12"/>
      <c r="F10" s="12">
        <v>4230.72</v>
      </c>
      <c r="G10" s="12"/>
      <c r="H10" s="12">
        <v>10560.21</v>
      </c>
      <c r="I10" s="12">
        <v>17378.26</v>
      </c>
      <c r="J10" s="12">
        <v>49751.6</v>
      </c>
      <c r="K10" s="12"/>
      <c r="L10" s="12"/>
      <c r="M10" s="12"/>
      <c r="N10" s="12"/>
      <c r="O10" s="12"/>
    </row>
    <row r="11" spans="1:15" ht="14.25" customHeight="1">
      <c r="A11" s="25" t="s">
        <v>19</v>
      </c>
      <c r="B11" s="4" t="s">
        <v>125</v>
      </c>
      <c r="C11" s="11" t="s">
        <v>2</v>
      </c>
      <c r="D11" s="12">
        <v>747.2</v>
      </c>
      <c r="E11" s="12"/>
      <c r="F11" s="12">
        <v>2238.99</v>
      </c>
      <c r="G11" s="12"/>
      <c r="H11" s="12">
        <v>2158.55</v>
      </c>
      <c r="I11" s="12">
        <v>3726.35</v>
      </c>
      <c r="J11" s="12">
        <v>15618.92</v>
      </c>
      <c r="K11" s="12"/>
      <c r="L11" s="12"/>
      <c r="M11" s="12"/>
      <c r="N11" s="12"/>
      <c r="O11" s="12"/>
    </row>
    <row r="12" spans="1:15" ht="14.25" customHeight="1">
      <c r="A12" s="25" t="s">
        <v>20</v>
      </c>
      <c r="B12" s="4" t="s">
        <v>183</v>
      </c>
      <c r="C12" s="11" t="s">
        <v>2</v>
      </c>
      <c r="D12" s="12">
        <v>0</v>
      </c>
      <c r="E12" s="12"/>
      <c r="F12" s="12">
        <v>0</v>
      </c>
      <c r="G12" s="12"/>
      <c r="H12" s="12">
        <v>0</v>
      </c>
      <c r="I12" s="12">
        <v>0</v>
      </c>
      <c r="J12" s="12">
        <v>385.6</v>
      </c>
      <c r="K12" s="12"/>
      <c r="L12" s="12"/>
      <c r="M12" s="12"/>
      <c r="N12" s="12"/>
      <c r="O12" s="12"/>
    </row>
    <row r="13" spans="1:15" ht="14.25" customHeight="1">
      <c r="A13" s="25" t="s">
        <v>21</v>
      </c>
      <c r="B13" s="4" t="s">
        <v>17</v>
      </c>
      <c r="C13" s="11" t="s">
        <v>2</v>
      </c>
      <c r="D13" s="12">
        <v>198.9</v>
      </c>
      <c r="E13" s="12"/>
      <c r="F13" s="12">
        <v>438.94</v>
      </c>
      <c r="G13" s="12"/>
      <c r="H13" s="12">
        <v>6099.7</v>
      </c>
      <c r="I13" s="12">
        <v>11624.1</v>
      </c>
      <c r="J13" s="12">
        <v>12786.5</v>
      </c>
      <c r="K13" s="12"/>
      <c r="L13" s="12"/>
      <c r="M13" s="12"/>
      <c r="N13" s="12"/>
      <c r="O13" s="12"/>
    </row>
    <row r="14" spans="1:15" ht="33" customHeight="1">
      <c r="A14" s="25" t="s">
        <v>40</v>
      </c>
      <c r="B14" s="4" t="s">
        <v>184</v>
      </c>
      <c r="C14" s="11" t="s">
        <v>2</v>
      </c>
      <c r="D14" s="12">
        <v>0</v>
      </c>
      <c r="E14" s="12"/>
      <c r="F14" s="12">
        <v>11.9</v>
      </c>
      <c r="G14" s="12"/>
      <c r="H14" s="12">
        <v>0</v>
      </c>
      <c r="I14" s="12">
        <v>0</v>
      </c>
      <c r="J14" s="12">
        <v>2000</v>
      </c>
      <c r="K14" s="12"/>
      <c r="L14" s="12"/>
      <c r="M14" s="12"/>
      <c r="N14" s="12"/>
      <c r="O14" s="12"/>
    </row>
    <row r="15" spans="1:15" ht="14.25" customHeight="1">
      <c r="A15" s="25" t="s">
        <v>41</v>
      </c>
      <c r="B15" s="4" t="s">
        <v>185</v>
      </c>
      <c r="C15" s="11" t="s">
        <v>2</v>
      </c>
      <c r="D15" s="12">
        <v>474.98</v>
      </c>
      <c r="E15" s="12"/>
      <c r="F15" s="12">
        <v>854.42</v>
      </c>
      <c r="G15" s="12"/>
      <c r="H15" s="12">
        <v>790.8</v>
      </c>
      <c r="I15" s="12">
        <v>1263.8</v>
      </c>
      <c r="J15" s="12">
        <v>1736.4</v>
      </c>
      <c r="K15" s="12"/>
      <c r="L15" s="12"/>
      <c r="M15" s="12"/>
      <c r="N15" s="12"/>
      <c r="O15" s="12"/>
    </row>
    <row r="16" spans="1:15" ht="14.25" customHeight="1">
      <c r="A16" s="25" t="s">
        <v>186</v>
      </c>
      <c r="B16" s="4" t="s">
        <v>169</v>
      </c>
      <c r="C16" s="11" t="s">
        <v>2</v>
      </c>
      <c r="D16" s="12">
        <v>0</v>
      </c>
      <c r="E16" s="12"/>
      <c r="F16" s="12">
        <v>0</v>
      </c>
      <c r="G16" s="12"/>
      <c r="H16" s="12">
        <v>0</v>
      </c>
      <c r="I16" s="12">
        <v>0</v>
      </c>
      <c r="J16" s="12">
        <v>13936.9</v>
      </c>
      <c r="K16" s="12"/>
      <c r="L16" s="12"/>
      <c r="M16" s="12"/>
      <c r="N16" s="12"/>
      <c r="O16" s="12"/>
    </row>
    <row r="17" spans="1:15" ht="37.5" customHeight="1">
      <c r="A17" s="27" t="s">
        <v>187</v>
      </c>
      <c r="B17" s="23" t="s">
        <v>188</v>
      </c>
      <c r="C17" s="11" t="s">
        <v>2</v>
      </c>
      <c r="D17" s="2">
        <f>D18+D19+D20</f>
        <v>0</v>
      </c>
      <c r="E17" s="2">
        <f>E18+E19+E20</f>
        <v>0</v>
      </c>
      <c r="F17" s="2">
        <f aca="true" t="shared" si="2" ref="F17:N17">F18+F19+F20</f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12"/>
    </row>
    <row r="18" spans="1:15" ht="67.5" customHeight="1">
      <c r="A18" s="25" t="s">
        <v>3</v>
      </c>
      <c r="B18" s="4" t="s">
        <v>189</v>
      </c>
      <c r="C18" s="11" t="s">
        <v>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36" customHeight="1">
      <c r="A19" s="25" t="s">
        <v>4</v>
      </c>
      <c r="B19" s="4" t="s">
        <v>190</v>
      </c>
      <c r="C19" s="11" t="s">
        <v>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54.75" customHeight="1">
      <c r="A20" s="25" t="s">
        <v>5</v>
      </c>
      <c r="B20" s="4" t="s">
        <v>191</v>
      </c>
      <c r="C20" s="11" t="s">
        <v>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6.5" customHeight="1">
      <c r="A21" s="27" t="s">
        <v>192</v>
      </c>
      <c r="B21" s="23" t="s">
        <v>174</v>
      </c>
      <c r="C21" s="11" t="s">
        <v>2</v>
      </c>
      <c r="D21" s="2">
        <f>D8+D17</f>
        <v>32447.540000000005</v>
      </c>
      <c r="E21" s="2">
        <f>E8+E17</f>
        <v>0</v>
      </c>
      <c r="F21" s="2">
        <f aca="true" t="shared" si="3" ref="F21:N21">F8+F17</f>
        <v>50721.92</v>
      </c>
      <c r="G21" s="2">
        <f t="shared" si="3"/>
        <v>0</v>
      </c>
      <c r="H21" s="2">
        <f t="shared" si="3"/>
        <v>57015.16</v>
      </c>
      <c r="I21" s="2">
        <f t="shared" si="3"/>
        <v>89093.38000000002</v>
      </c>
      <c r="J21" s="31">
        <f t="shared" si="3"/>
        <v>213069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12"/>
    </row>
    <row r="22" spans="1:15" ht="15" customHeight="1">
      <c r="A22" s="27" t="s">
        <v>193</v>
      </c>
      <c r="B22" s="23" t="s">
        <v>219</v>
      </c>
      <c r="C22" s="23" t="s">
        <v>45</v>
      </c>
      <c r="D22" s="12">
        <v>2110</v>
      </c>
      <c r="E22" s="12"/>
      <c r="F22" s="12">
        <v>2643.1</v>
      </c>
      <c r="G22" s="12"/>
      <c r="H22" s="12">
        <v>2301.8</v>
      </c>
      <c r="I22" s="12">
        <v>3601.1</v>
      </c>
      <c r="J22" s="12">
        <v>4154</v>
      </c>
      <c r="K22" s="12"/>
      <c r="L22" s="12"/>
      <c r="M22" s="12"/>
      <c r="N22" s="12"/>
      <c r="O22" s="12"/>
    </row>
    <row r="23" spans="1:15" ht="30.75" customHeight="1">
      <c r="A23" s="27" t="s">
        <v>194</v>
      </c>
      <c r="B23" s="23" t="s">
        <v>220</v>
      </c>
      <c r="C23" s="23" t="s">
        <v>195</v>
      </c>
      <c r="D23" s="29">
        <f>D21/D22</f>
        <v>15.37798104265403</v>
      </c>
      <c r="E23" s="2" t="e">
        <f>E21/E22</f>
        <v>#DIV/0!</v>
      </c>
      <c r="F23" s="29">
        <f aca="true" t="shared" si="4" ref="F23:N23">F21/F22</f>
        <v>19.190314403541297</v>
      </c>
      <c r="G23" s="2" t="e">
        <f t="shared" si="4"/>
        <v>#DIV/0!</v>
      </c>
      <c r="H23" s="29">
        <f t="shared" si="4"/>
        <v>24.769814927448085</v>
      </c>
      <c r="I23" s="29">
        <f t="shared" si="4"/>
        <v>24.740601482880237</v>
      </c>
      <c r="J23" s="29">
        <f t="shared" si="4"/>
        <v>51.292489167067885</v>
      </c>
      <c r="K23" s="2" t="e">
        <f t="shared" si="4"/>
        <v>#DIV/0!</v>
      </c>
      <c r="L23" s="2" t="e">
        <f t="shared" si="4"/>
        <v>#DIV/0!</v>
      </c>
      <c r="M23" s="2" t="e">
        <f t="shared" si="4"/>
        <v>#DIV/0!</v>
      </c>
      <c r="N23" s="2" t="e">
        <f t="shared" si="4"/>
        <v>#DIV/0!</v>
      </c>
      <c r="O23" s="12"/>
    </row>
    <row r="24" spans="1:15" ht="14.25" customHeight="1">
      <c r="A24" s="25" t="s">
        <v>25</v>
      </c>
      <c r="B24" s="11" t="s">
        <v>196</v>
      </c>
      <c r="C24" s="11" t="s">
        <v>13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0" s="9" customFormat="1" ht="43.5" customHeight="1">
      <c r="A25" s="56" t="s">
        <v>237</v>
      </c>
      <c r="B25" s="56"/>
      <c r="C25" s="56"/>
      <c r="D25" s="17"/>
      <c r="E25" s="17"/>
      <c r="F25" s="56" t="s">
        <v>233</v>
      </c>
      <c r="G25" s="56"/>
      <c r="H25" s="56"/>
      <c r="I25" s="56"/>
      <c r="J25" s="56"/>
    </row>
    <row r="26" spans="1:10" ht="15">
      <c r="A26" s="44" t="s">
        <v>197</v>
      </c>
      <c r="B26" s="44"/>
      <c r="C26" s="44"/>
      <c r="D26" s="57"/>
      <c r="E26" s="57"/>
      <c r="F26" s="44" t="s">
        <v>202</v>
      </c>
      <c r="G26" s="44"/>
      <c r="H26" s="44"/>
      <c r="I26" s="44"/>
      <c r="J26" s="44"/>
    </row>
    <row r="27" spans="1:5" ht="15">
      <c r="A27" s="8"/>
      <c r="E27" s="8" t="s">
        <v>199</v>
      </c>
    </row>
  </sheetData>
  <sheetProtection/>
  <mergeCells count="15">
    <mergeCell ref="J4:L4"/>
    <mergeCell ref="A3:O3"/>
    <mergeCell ref="A5:A6"/>
    <mergeCell ref="B5:B6"/>
    <mergeCell ref="C5:C6"/>
    <mergeCell ref="E5:F5"/>
    <mergeCell ref="G5:I5"/>
    <mergeCell ref="J5:N5"/>
    <mergeCell ref="O5:O6"/>
    <mergeCell ref="A25:C25"/>
    <mergeCell ref="F25:J25"/>
    <mergeCell ref="A26:C26"/>
    <mergeCell ref="D26:E26"/>
    <mergeCell ref="F26:J26"/>
    <mergeCell ref="D5:D6"/>
  </mergeCells>
  <printOptions/>
  <pageMargins left="0.43" right="0.38" top="0.7874015748031497" bottom="0.3937007874015748" header="0.1968503937007874" footer="0.196850393700787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олег</cp:lastModifiedBy>
  <cp:lastPrinted>2015-01-22T10:09:39Z</cp:lastPrinted>
  <dcterms:created xsi:type="dcterms:W3CDTF">2013-04-08T06:55:43Z</dcterms:created>
  <dcterms:modified xsi:type="dcterms:W3CDTF">2015-03-17T10:01:11Z</dcterms:modified>
  <cp:category/>
  <cp:version/>
  <cp:contentType/>
  <cp:contentStatus/>
</cp:coreProperties>
</file>