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Первом.водоотведение" sheetId="1" r:id="rId1"/>
    <sheet name="Первом.водоснабжение" sheetId="2" r:id="rId2"/>
    <sheet name="Первом.ТБО" sheetId="3" r:id="rId3"/>
    <sheet name="Раздольн.водоснабж." sheetId="4" r:id="rId4"/>
    <sheet name="Раздольн.ТБО" sheetId="5" r:id="rId5"/>
    <sheet name="Сакский водоотвед." sheetId="6" r:id="rId6"/>
    <sheet name="Саксий водоснабж." sheetId="7" r:id="rId7"/>
    <sheet name="Сакский ТБО" sheetId="8" r:id="rId8"/>
    <sheet name="Симфероп. водоотвед." sheetId="9" r:id="rId9"/>
    <sheet name="Симфер.водоснабж." sheetId="10" r:id="rId10"/>
    <sheet name="Черноморск.водоотвед." sheetId="11" r:id="rId11"/>
    <sheet name="Черноморск. водоснабж." sheetId="12" r:id="rId12"/>
    <sheet name="черном.тбо" sheetId="13" r:id="rId13"/>
    <sheet name="Лист15" sheetId="14" r:id="rId14"/>
    <sheet name="Лист16" sheetId="15" r:id="rId15"/>
    <sheet name="Лист5" sheetId="16" r:id="rId16"/>
  </sheets>
  <definedNames/>
  <calcPr fullCalcOnLoad="1"/>
</workbook>
</file>

<file path=xl/sharedStrings.xml><?xml version="1.0" encoding="utf-8"?>
<sst xmlns="http://schemas.openxmlformats.org/spreadsheetml/2006/main" count="551" uniqueCount="111">
  <si>
    <t>ООО «Сакская  водная компания»</t>
  </si>
  <si>
    <t>Финансово-экономические показатели  деятельности (услуги по водоотведению  на 01.10.2014 г.)</t>
  </si>
  <si>
    <t>№ п/п</t>
  </si>
  <si>
    <t>Наименование сельских советов</t>
  </si>
  <si>
    <t xml:space="preserve">Себестои-мость единицы, руб.
</t>
  </si>
  <si>
    <t>Тариф для населения, руб.</t>
  </si>
  <si>
    <t>Для прочих потреби-
телей, 
руб.</t>
  </si>
  <si>
    <t>Объем реализации услуг, тыс.куб.м</t>
  </si>
  <si>
    <t>Финансовый результат от реализации услуг, тыс.руб.</t>
  </si>
  <si>
    <t>Рента-бельность, %</t>
  </si>
  <si>
    <t>Среднемесячный доход 1 работ-ника, руб.</t>
  </si>
  <si>
    <t>Задолженность тыс. руб.</t>
  </si>
  <si>
    <t>Всего</t>
  </si>
  <si>
    <t>В т.ч. население</t>
  </si>
  <si>
    <t>Дебиторская, в т. ч.</t>
  </si>
  <si>
    <t>Кредиторская</t>
  </si>
  <si>
    <t>Первомайский п/с</t>
  </si>
  <si>
    <t>-</t>
  </si>
  <si>
    <t>рубли</t>
  </si>
  <si>
    <t>Генеральный директор</t>
  </si>
  <si>
    <t>О.Н.Пархоменко</t>
  </si>
  <si>
    <t>ООО "Сакская водная компания"</t>
  </si>
  <si>
    <t>Исп.</t>
  </si>
  <si>
    <t>О.А.Шамина</t>
  </si>
  <si>
    <t>Финансово-экономические показатели  деятельности</t>
  </si>
  <si>
    <t>ООО «Сакская водная компания»</t>
  </si>
  <si>
    <t>(услуги по водоснабжению  на 01.10.2014 г.)</t>
  </si>
  <si>
    <t xml:space="preserve">Себестои-мость единицы, руб.
 Себестои-мость единицы, руб.
 </t>
  </si>
  <si>
    <t>Для прочих потреби-
телей, 
руб.Для прочих потреби-
телей, 
руб.</t>
  </si>
  <si>
    <t>Потери воды в сетях,
 %Потери воды в сетях,
 %</t>
  </si>
  <si>
    <t>Дебиторская</t>
  </si>
  <si>
    <t>кредиторская</t>
  </si>
  <si>
    <t>Черновский с/с</t>
  </si>
  <si>
    <t>Абрикосовский с/с</t>
  </si>
  <si>
    <t>Алексеевский с/с</t>
  </si>
  <si>
    <t>Сусанинский с/с</t>
  </si>
  <si>
    <t>Кормовской с/с</t>
  </si>
  <si>
    <t>Гришинский с/с</t>
  </si>
  <si>
    <t>Правдовский с/с</t>
  </si>
  <si>
    <t>Стахановский с/с</t>
  </si>
  <si>
    <t>Крестьяновский с/с</t>
  </si>
  <si>
    <t>Гвардейский с/с</t>
  </si>
  <si>
    <t>Островский с/с</t>
  </si>
  <si>
    <t>Степновский с/с</t>
  </si>
  <si>
    <t>Сарыбашский с/с</t>
  </si>
  <si>
    <t>Калиновский с/с</t>
  </si>
  <si>
    <t>Итого:</t>
  </si>
  <si>
    <t>Финансово-экономические показатели  деятельности (услуги по вывозу ТБО  на 01.10.2014 г.)</t>
  </si>
  <si>
    <t>Себестои-мость единицы, руб/м куб.</t>
  </si>
  <si>
    <t>Тариф для населения, руб/м куб.</t>
  </si>
  <si>
    <t>Рентабе-льность, %</t>
  </si>
  <si>
    <t>В т.ч. Населе-ние</t>
  </si>
  <si>
    <t>Бюджет</t>
  </si>
  <si>
    <t>Прочие</t>
  </si>
  <si>
    <t>Калининский с/с</t>
  </si>
  <si>
    <t>Себестои-мость единицы, руб.
 (без НДС)</t>
  </si>
  <si>
    <t>Потери воды в сетях,
 %</t>
  </si>
  <si>
    <t>Уровень возмещения тарифом фактической себест.-ти, %</t>
  </si>
  <si>
    <t>Новоселовский п/с</t>
  </si>
  <si>
    <t>000 "Сакская водная компания"</t>
  </si>
  <si>
    <t>Население</t>
  </si>
  <si>
    <t>Ореховский с/с</t>
  </si>
  <si>
    <t>Молочненский с/с</t>
  </si>
  <si>
    <t>Охотниковский с/с</t>
  </si>
  <si>
    <t>Ромашкинский с/с</t>
  </si>
  <si>
    <t>Митяевский с/с</t>
  </si>
  <si>
    <t>Вересаевский с/с</t>
  </si>
  <si>
    <t>Веселовский с/с</t>
  </si>
  <si>
    <t>Виноградовский с/с</t>
  </si>
  <si>
    <t>Воробьевсий с/с</t>
  </si>
  <si>
    <t>Добрушинский с/с</t>
  </si>
  <si>
    <t>Зерновской с/с</t>
  </si>
  <si>
    <t>Ивановский с/с</t>
  </si>
  <si>
    <t>Кольцовской с/с</t>
  </si>
  <si>
    <t>Крайненский с/с</t>
  </si>
  <si>
    <t>Крымский с/с</t>
  </si>
  <si>
    <t>Лесновский с/с</t>
  </si>
  <si>
    <t>Столбовской с/с</t>
  </si>
  <si>
    <t>Суворовский с/с</t>
  </si>
  <si>
    <t>Штормовской с/с</t>
  </si>
  <si>
    <t>Себестои-мость единицы, руб./м куб.</t>
  </si>
  <si>
    <t>Тариф для населения, руб./м куб.</t>
  </si>
  <si>
    <t>Финансовый результат от реализации услуг, тыс.грн.</t>
  </si>
  <si>
    <t>Урожайненский с/с</t>
  </si>
  <si>
    <t>прочие</t>
  </si>
  <si>
    <t>население</t>
  </si>
  <si>
    <t>42,64/56,47</t>
  </si>
  <si>
    <t>ПГТ Черноморское</t>
  </si>
  <si>
    <t>Новосельское</t>
  </si>
  <si>
    <t>Далековский с/с</t>
  </si>
  <si>
    <t>Кировский с/с</t>
  </si>
  <si>
    <t>Краснополяновский с/с</t>
  </si>
  <si>
    <t>Красноярский с/с</t>
  </si>
  <si>
    <t>Медведевский с/с</t>
  </si>
  <si>
    <t>24,20;51,86;41,49</t>
  </si>
  <si>
    <t>Новосельский с/с</t>
  </si>
  <si>
    <t>Окунёвский с/с</t>
  </si>
  <si>
    <t>Оленёвский с/с</t>
  </si>
  <si>
    <t>Межводненский с/с</t>
  </si>
  <si>
    <t>Новоивановский с/с</t>
  </si>
  <si>
    <t>34,18/11,53</t>
  </si>
  <si>
    <t>Себестои-мость единицы, руб./м.куб.
 (факт.)</t>
  </si>
  <si>
    <t>Тариф для населения, руб/м.куб</t>
  </si>
  <si>
    <t>Для прочих потреби-
телей, 
руб./м.куб.</t>
  </si>
  <si>
    <t xml:space="preserve">Бюджетные </t>
  </si>
  <si>
    <t>Льготы</t>
  </si>
  <si>
    <t>Новосельский</t>
  </si>
  <si>
    <t>29,15/47,37</t>
  </si>
  <si>
    <t>Медведевский</t>
  </si>
  <si>
    <t>29,15/47,38</t>
  </si>
  <si>
    <t>Новоивановка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</si>
</sst>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.00"/>
    <numFmt numFmtId="167" formatCode="0%"/>
    <numFmt numFmtId="168" formatCode="0.0"/>
    <numFmt numFmtId="169" formatCode="_-* #,##0.00_р_._-;\-* #,##0.00_р_._-;_-* \-??_р_._-;_-@_-"/>
    <numFmt numFmtId="170" formatCode="0.000"/>
    <numFmt numFmtId="171" formatCode="0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4" fillId="2" borderId="1" xfId="20" applyFont="1" applyFill="1" applyBorder="1" applyAlignment="1">
      <alignment horizontal="center" vertical="center" wrapText="1"/>
      <protection/>
    </xf>
    <xf numFmtId="164" fontId="4" fillId="2" borderId="1" xfId="20" applyFont="1" applyFill="1" applyBorder="1" applyAlignment="1">
      <alignment horizontal="center" vertical="center"/>
      <protection/>
    </xf>
    <xf numFmtId="164" fontId="5" fillId="0" borderId="1" xfId="20" applyFont="1" applyBorder="1" applyAlignment="1">
      <alignment horizontal="center"/>
      <protection/>
    </xf>
    <xf numFmtId="164" fontId="5" fillId="2" borderId="1" xfId="20" applyFont="1" applyFill="1" applyBorder="1" applyAlignment="1">
      <alignment horizontal="center"/>
      <protection/>
    </xf>
    <xf numFmtId="164" fontId="1" fillId="0" borderId="1" xfId="20" applyBorder="1" applyAlignment="1">
      <alignment horizontal="center"/>
      <protection/>
    </xf>
    <xf numFmtId="164" fontId="6" fillId="0" borderId="1" xfId="20" applyFont="1" applyBorder="1">
      <alignment/>
      <protection/>
    </xf>
    <xf numFmtId="164" fontId="6" fillId="2" borderId="1" xfId="20" applyFont="1" applyFill="1" applyBorder="1" applyAlignment="1">
      <alignment horizontal="center"/>
      <protection/>
    </xf>
    <xf numFmtId="166" fontId="6" fillId="2" borderId="1" xfId="20" applyNumberFormat="1" applyFont="1" applyFill="1" applyBorder="1" applyAlignment="1">
      <alignment horizontal="center"/>
      <protection/>
    </xf>
    <xf numFmtId="167" fontId="6" fillId="2" borderId="1" xfId="20" applyNumberFormat="1" applyFont="1" applyFill="1" applyBorder="1" applyAlignment="1">
      <alignment horizontal="center"/>
      <protection/>
    </xf>
    <xf numFmtId="164" fontId="1" fillId="0" borderId="0" xfId="20" applyFont="1" applyBorder="1" applyAlignment="1">
      <alignment/>
      <protection/>
    </xf>
    <xf numFmtId="164" fontId="3" fillId="0" borderId="0" xfId="20" applyFont="1" applyBorder="1" applyAlignment="1">
      <alignment horizontal="center"/>
      <protection/>
    </xf>
    <xf numFmtId="164" fontId="1" fillId="0" borderId="1" xfId="20" applyFont="1" applyBorder="1" applyAlignment="1">
      <alignment horizontal="left"/>
      <protection/>
    </xf>
    <xf numFmtId="164" fontId="1" fillId="2" borderId="1" xfId="20" applyFill="1" applyBorder="1" applyAlignment="1">
      <alignment horizontal="center"/>
      <protection/>
    </xf>
    <xf numFmtId="168" fontId="1" fillId="2" borderId="1" xfId="20" applyNumberFormat="1" applyFill="1" applyBorder="1" applyAlignment="1">
      <alignment horizontal="center"/>
      <protection/>
    </xf>
    <xf numFmtId="168" fontId="1" fillId="2" borderId="1" xfId="20" applyNumberFormat="1" applyFill="1" applyBorder="1" applyAlignment="1">
      <alignment horizontal="right"/>
      <protection/>
    </xf>
    <xf numFmtId="166" fontId="1" fillId="2" borderId="1" xfId="20" applyNumberFormat="1" applyFill="1" applyBorder="1" applyAlignment="1">
      <alignment horizontal="center"/>
      <protection/>
    </xf>
    <xf numFmtId="166" fontId="1" fillId="2" borderId="1" xfId="15" applyNumberFormat="1" applyFont="1" applyFill="1" applyBorder="1" applyAlignment="1" applyProtection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4" fontId="1" fillId="2" borderId="1" xfId="20" applyFill="1" applyBorder="1" applyAlignment="1">
      <alignment horizontal="right"/>
      <protection/>
    </xf>
    <xf numFmtId="164" fontId="7" fillId="0" borderId="0" xfId="20" applyFont="1">
      <alignment/>
      <protection/>
    </xf>
    <xf numFmtId="170" fontId="1" fillId="2" borderId="1" xfId="20" applyNumberFormat="1" applyFill="1" applyBorder="1" applyAlignment="1">
      <alignment horizontal="center"/>
      <protection/>
    </xf>
    <xf numFmtId="164" fontId="1" fillId="0" borderId="1" xfId="20" applyBorder="1" applyAlignment="1">
      <alignment horizontal="center" vertical="center"/>
      <protection/>
    </xf>
    <xf numFmtId="164" fontId="1" fillId="0" borderId="1" xfId="20" applyFont="1" applyBorder="1">
      <alignment/>
      <protection/>
    </xf>
    <xf numFmtId="164" fontId="1" fillId="2" borderId="1" xfId="20" applyFill="1" applyBorder="1">
      <alignment/>
      <protection/>
    </xf>
    <xf numFmtId="164" fontId="4" fillId="0" borderId="1" xfId="20" applyFont="1" applyBorder="1" applyAlignment="1">
      <alignment horizontal="center" vertical="center"/>
      <protection/>
    </xf>
    <xf numFmtId="171" fontId="1" fillId="2" borderId="1" xfId="20" applyNumberFormat="1" applyFill="1" applyBorder="1" applyAlignment="1">
      <alignment horizontal="center"/>
      <protection/>
    </xf>
    <xf numFmtId="164" fontId="1" fillId="0" borderId="2" xfId="20" applyBorder="1" applyAlignment="1">
      <alignment horizontal="center"/>
      <protection/>
    </xf>
    <xf numFmtId="164" fontId="1" fillId="0" borderId="3" xfId="20" applyFont="1" applyBorder="1" applyAlignment="1">
      <alignment horizontal="left"/>
      <protection/>
    </xf>
    <xf numFmtId="166" fontId="1" fillId="2" borderId="1" xfId="20" applyNumberFormat="1" applyFill="1" applyBorder="1" applyAlignment="1">
      <alignment horizontal="right"/>
      <protection/>
    </xf>
    <xf numFmtId="171" fontId="1" fillId="2" borderId="1" xfId="20" applyNumberFormat="1" applyFill="1" applyBorder="1" applyAlignment="1">
      <alignment horizontal="right"/>
      <protection/>
    </xf>
    <xf numFmtId="168" fontId="1" fillId="2" borderId="3" xfId="20" applyNumberFormat="1" applyFill="1" applyBorder="1" applyAlignment="1">
      <alignment horizontal="right"/>
      <protection/>
    </xf>
    <xf numFmtId="164" fontId="1" fillId="0" borderId="4" xfId="20" applyBorder="1" applyAlignment="1">
      <alignment/>
      <protection/>
    </xf>
    <xf numFmtId="166" fontId="1" fillId="0" borderId="0" xfId="20" applyNumberFormat="1">
      <alignment/>
      <protection/>
    </xf>
    <xf numFmtId="164" fontId="1" fillId="0" borderId="0" xfId="20" applyFill="1" applyBorder="1" applyAlignment="1">
      <alignment horizontal="right"/>
      <protection/>
    </xf>
    <xf numFmtId="164" fontId="4" fillId="0" borderId="1" xfId="20" applyFont="1" applyBorder="1">
      <alignment/>
      <protection/>
    </xf>
    <xf numFmtId="164" fontId="6" fillId="3" borderId="1" xfId="20" applyFont="1" applyFill="1" applyBorder="1" applyAlignment="1">
      <alignment horizontal="center"/>
      <protection/>
    </xf>
    <xf numFmtId="168" fontId="6" fillId="2" borderId="1" xfId="20" applyNumberFormat="1" applyFont="1" applyFill="1" applyBorder="1" applyAlignment="1">
      <alignment horizontal="center"/>
      <protection/>
    </xf>
    <xf numFmtId="164" fontId="1" fillId="0" borderId="2" xfId="20" applyFont="1" applyBorder="1">
      <alignment/>
      <protection/>
    </xf>
    <xf numFmtId="164" fontId="1" fillId="0" borderId="3" xfId="20" applyBorder="1">
      <alignment/>
      <protection/>
    </xf>
    <xf numFmtId="168" fontId="1" fillId="2" borderId="3" xfId="20" applyNumberFormat="1" applyFont="1" applyFill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5" xfId="20" applyBorder="1" applyAlignment="1">
      <alignment horizontal="center"/>
      <protection/>
    </xf>
    <xf numFmtId="164" fontId="1" fillId="0" borderId="6" xfId="20" applyFont="1" applyBorder="1" applyAlignment="1">
      <alignment horizontal="left"/>
      <protection/>
    </xf>
    <xf numFmtId="164" fontId="1" fillId="2" borderId="0" xfId="20" applyFill="1">
      <alignment/>
      <protection/>
    </xf>
    <xf numFmtId="166" fontId="1" fillId="0" borderId="0" xfId="20" applyNumberFormat="1" applyFill="1" applyBorder="1" applyAlignment="1">
      <alignment horizontal="right"/>
      <protection/>
    </xf>
    <xf numFmtId="170" fontId="1" fillId="0" borderId="0" xfId="20" applyNumberFormat="1">
      <alignment/>
      <protection/>
    </xf>
    <xf numFmtId="168" fontId="1" fillId="0" borderId="0" xfId="20" applyNumberFormat="1" applyFont="1" applyBorder="1" applyAlignment="1">
      <alignment horizontal="center"/>
      <protection/>
    </xf>
    <xf numFmtId="166" fontId="1" fillId="2" borderId="1" xfId="20" applyNumberFormat="1" applyFill="1" applyBorder="1" applyAlignment="1">
      <alignment horizontal="center" vertical="center"/>
      <protection/>
    </xf>
    <xf numFmtId="164" fontId="1" fillId="2" borderId="1" xfId="20" applyFill="1" applyBorder="1" applyAlignment="1">
      <alignment horizontal="center" vertical="center"/>
      <protection/>
    </xf>
    <xf numFmtId="164" fontId="1" fillId="0" borderId="1" xfId="20" applyFont="1" applyFill="1" applyBorder="1" applyAlignment="1">
      <alignment horizontal="left"/>
      <protection/>
    </xf>
    <xf numFmtId="166" fontId="1" fillId="2" borderId="1" xfId="20" applyNumberFormat="1" applyFill="1" applyBorder="1">
      <alignment/>
      <protection/>
    </xf>
    <xf numFmtId="170" fontId="1" fillId="2" borderId="0" xfId="20" applyNumberFormat="1" applyFill="1" applyBorder="1" applyAlignment="1">
      <alignment horizontal="right"/>
      <protection/>
    </xf>
    <xf numFmtId="164" fontId="1" fillId="0" borderId="4" xfId="20" applyFont="1" applyBorder="1" applyAlignment="1">
      <alignment horizontal="center"/>
      <protection/>
    </xf>
    <xf numFmtId="167" fontId="1" fillId="2" borderId="1" xfId="20" applyNumberFormat="1" applyFill="1" applyBorder="1" applyAlignment="1">
      <alignment horizontal="center"/>
      <protection/>
    </xf>
    <xf numFmtId="164" fontId="1" fillId="0" borderId="2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14" ht="12.75">
      <c r="A1" s="1"/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3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/>
      <c r="H5" s="5" t="s">
        <v>8</v>
      </c>
      <c r="I5" s="5" t="s">
        <v>9</v>
      </c>
      <c r="J5" s="5" t="s">
        <v>10</v>
      </c>
      <c r="K5" s="6" t="s">
        <v>11</v>
      </c>
      <c r="L5" s="6"/>
      <c r="M5" s="6"/>
      <c r="N5" s="1"/>
    </row>
    <row r="6" spans="1:14" ht="12.75" customHeight="1">
      <c r="A6" s="4"/>
      <c r="B6" s="4"/>
      <c r="C6" s="5"/>
      <c r="D6" s="5"/>
      <c r="E6" s="5"/>
      <c r="F6" s="6" t="s">
        <v>12</v>
      </c>
      <c r="G6" s="5" t="s">
        <v>13</v>
      </c>
      <c r="H6" s="5"/>
      <c r="I6" s="5"/>
      <c r="J6" s="5"/>
      <c r="K6" s="5" t="s">
        <v>14</v>
      </c>
      <c r="L6" s="5"/>
      <c r="M6" s="5" t="s">
        <v>15</v>
      </c>
      <c r="N6" s="1"/>
    </row>
    <row r="7" spans="1:14" ht="12.75">
      <c r="A7" s="4"/>
      <c r="B7" s="4"/>
      <c r="C7" s="5"/>
      <c r="D7" s="5"/>
      <c r="E7" s="5"/>
      <c r="F7" s="6"/>
      <c r="G7" s="5"/>
      <c r="H7" s="5"/>
      <c r="I7" s="5"/>
      <c r="J7" s="5"/>
      <c r="K7" s="5" t="s">
        <v>12</v>
      </c>
      <c r="L7" s="5" t="s">
        <v>13</v>
      </c>
      <c r="M7" s="5"/>
      <c r="N7" s="1"/>
    </row>
    <row r="8" spans="1:14" ht="12.75">
      <c r="A8" s="7">
        <v>1</v>
      </c>
      <c r="B8" s="7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1"/>
    </row>
    <row r="9" spans="1:14" ht="12.75">
      <c r="A9" s="9">
        <v>1</v>
      </c>
      <c r="B9" s="10" t="s">
        <v>16</v>
      </c>
      <c r="C9" s="11">
        <v>19.41</v>
      </c>
      <c r="D9" s="11">
        <v>12.99</v>
      </c>
      <c r="E9" s="11">
        <v>58.88</v>
      </c>
      <c r="F9" s="11">
        <v>48.1</v>
      </c>
      <c r="G9" s="11">
        <v>41.2</v>
      </c>
      <c r="H9" s="12">
        <f>(D9*G9+E9*(F9-G9))-C9*F9</f>
        <v>7.8390000000000555</v>
      </c>
      <c r="I9" s="13" t="s">
        <v>17</v>
      </c>
      <c r="J9" s="11">
        <v>4800</v>
      </c>
      <c r="K9" s="11">
        <v>765.4</v>
      </c>
      <c r="L9" s="11">
        <v>355.1</v>
      </c>
      <c r="M9" s="11" t="s">
        <v>17</v>
      </c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 t="s">
        <v>18</v>
      </c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4" t="s">
        <v>19</v>
      </c>
      <c r="C15" s="14"/>
      <c r="D15" s="14"/>
      <c r="E15" s="14"/>
      <c r="F15" s="1"/>
      <c r="G15" s="1"/>
      <c r="H15" s="1"/>
      <c r="I15" s="1"/>
      <c r="J15" s="14" t="s">
        <v>20</v>
      </c>
      <c r="K15" s="14"/>
      <c r="L15" s="14"/>
      <c r="M15" s="1"/>
      <c r="N15" s="1"/>
    </row>
    <row r="16" spans="1:14" ht="12.75">
      <c r="A16" s="1"/>
      <c r="B16" s="14" t="s">
        <v>21</v>
      </c>
      <c r="C16" s="14"/>
      <c r="D16" s="14"/>
      <c r="E16" s="14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 t="s">
        <v>22</v>
      </c>
      <c r="C22" s="1"/>
      <c r="D22" s="1"/>
      <c r="E22" s="1"/>
      <c r="F22" s="1"/>
      <c r="G22" s="1"/>
      <c r="H22" s="1"/>
      <c r="I22" s="1"/>
      <c r="J22" s="14" t="s">
        <v>23</v>
      </c>
      <c r="K22" s="14"/>
      <c r="L22" s="14"/>
      <c r="M22" s="1"/>
      <c r="N22" s="1"/>
    </row>
  </sheetData>
  <sheetProtection selectLockedCells="1" selectUnlockedCells="1"/>
  <mergeCells count="18">
    <mergeCell ref="A5:A7"/>
    <mergeCell ref="B5:B7"/>
    <mergeCell ref="C5:C7"/>
    <mergeCell ref="D5:D7"/>
    <mergeCell ref="E5:E7"/>
    <mergeCell ref="F5:G5"/>
    <mergeCell ref="H5:H7"/>
    <mergeCell ref="I5:I7"/>
    <mergeCell ref="J5:J7"/>
    <mergeCell ref="K5:M5"/>
    <mergeCell ref="F6:F7"/>
    <mergeCell ref="G6:G7"/>
    <mergeCell ref="K6:L6"/>
    <mergeCell ref="M6:M7"/>
    <mergeCell ref="B15:E15"/>
    <mergeCell ref="J15:L15"/>
    <mergeCell ref="B16:E16"/>
    <mergeCell ref="J22:L2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B27" sqref="B27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1"/>
      <c r="C1" s="1"/>
      <c r="D1" s="1"/>
      <c r="E1" s="3" t="s">
        <v>24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5" t="s">
        <v>25</v>
      </c>
      <c r="F2" s="15"/>
      <c r="G2" s="15"/>
      <c r="H2" s="15"/>
      <c r="I2" s="15"/>
      <c r="J2" s="15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5" t="s">
        <v>26</v>
      </c>
      <c r="F3" s="15"/>
      <c r="G3" s="15"/>
      <c r="H3" s="15"/>
      <c r="I3" s="15"/>
      <c r="J3" s="15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 customHeight="1">
      <c r="A5" s="4" t="s">
        <v>2</v>
      </c>
      <c r="B5" s="4" t="s">
        <v>3</v>
      </c>
      <c r="C5" s="4" t="s">
        <v>55</v>
      </c>
      <c r="D5" s="4" t="s">
        <v>5</v>
      </c>
      <c r="E5" s="4" t="s">
        <v>6</v>
      </c>
      <c r="F5" s="4" t="s">
        <v>7</v>
      </c>
      <c r="G5" s="4"/>
      <c r="H5" s="4" t="s">
        <v>84</v>
      </c>
      <c r="I5" s="4" t="s">
        <v>56</v>
      </c>
      <c r="J5" s="4" t="s">
        <v>57</v>
      </c>
      <c r="K5" s="4" t="s">
        <v>10</v>
      </c>
      <c r="L5" s="29" t="s">
        <v>11</v>
      </c>
      <c r="M5" s="29"/>
      <c r="N5" s="29"/>
      <c r="O5" s="1"/>
    </row>
    <row r="6" spans="1:15" ht="12.75" customHeight="1">
      <c r="A6" s="4"/>
      <c r="B6" s="4"/>
      <c r="C6" s="4"/>
      <c r="D6" s="4"/>
      <c r="E6" s="4"/>
      <c r="F6" s="29" t="s">
        <v>12</v>
      </c>
      <c r="G6" s="4" t="s">
        <v>85</v>
      </c>
      <c r="H6" s="4"/>
      <c r="I6" s="4"/>
      <c r="J6" s="4"/>
      <c r="K6" s="4"/>
      <c r="L6" s="4" t="s">
        <v>30</v>
      </c>
      <c r="M6" s="4"/>
      <c r="N6" s="4" t="s">
        <v>31</v>
      </c>
      <c r="O6" s="1"/>
    </row>
    <row r="7" spans="1:15" ht="12.75">
      <c r="A7" s="4"/>
      <c r="B7" s="4"/>
      <c r="C7" s="4"/>
      <c r="D7" s="4"/>
      <c r="E7" s="4"/>
      <c r="F7" s="29"/>
      <c r="G7" s="4"/>
      <c r="H7" s="4"/>
      <c r="I7" s="4"/>
      <c r="J7" s="4"/>
      <c r="K7" s="4"/>
      <c r="L7" s="4" t="s">
        <v>12</v>
      </c>
      <c r="M7" s="4" t="s">
        <v>13</v>
      </c>
      <c r="N7" s="4"/>
      <c r="O7" s="1"/>
    </row>
    <row r="8" spans="1:15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1"/>
    </row>
    <row r="9" spans="1:15" ht="12.75">
      <c r="A9" s="9">
        <v>1</v>
      </c>
      <c r="B9" s="16" t="s">
        <v>83</v>
      </c>
      <c r="C9" s="17">
        <v>17.99</v>
      </c>
      <c r="D9" s="17">
        <v>16.14</v>
      </c>
      <c r="E9" s="17" t="s">
        <v>86</v>
      </c>
      <c r="F9" s="17">
        <v>11.6</v>
      </c>
      <c r="G9" s="17">
        <v>11.4</v>
      </c>
      <c r="H9" s="20">
        <f>F9-G9</f>
        <v>0.1999999999999993</v>
      </c>
      <c r="I9" s="17">
        <v>10</v>
      </c>
      <c r="J9" s="30">
        <f aca="true" t="shared" si="0" ref="J9">D9/C9*100</f>
        <v>89.7165091717621</v>
      </c>
      <c r="K9" s="18">
        <v>4800</v>
      </c>
      <c r="L9" s="17">
        <v>43.1</v>
      </c>
      <c r="M9" s="18">
        <v>11.3</v>
      </c>
      <c r="N9" s="17" t="s">
        <v>17</v>
      </c>
      <c r="O9" s="1"/>
    </row>
    <row r="10" spans="1:15" ht="12.75">
      <c r="A10" s="31"/>
      <c r="B10" s="32" t="s">
        <v>46</v>
      </c>
      <c r="C10" s="33"/>
      <c r="D10" s="23"/>
      <c r="E10" s="23"/>
      <c r="F10" s="18">
        <f>SUM(F9:F9)</f>
        <v>11.6</v>
      </c>
      <c r="G10" s="18">
        <f>SUM(G9:G9)</f>
        <v>11.4</v>
      </c>
      <c r="H10" s="20">
        <f>SUM(H9:H9)</f>
        <v>0.1999999999999993</v>
      </c>
      <c r="I10" s="23"/>
      <c r="J10" s="34"/>
      <c r="K10" s="35"/>
      <c r="L10" s="17">
        <f>L9</f>
        <v>43.1</v>
      </c>
      <c r="M10" s="18">
        <f>M9</f>
        <v>11.3</v>
      </c>
      <c r="N10" s="20" t="s">
        <v>17</v>
      </c>
      <c r="O10" s="1"/>
    </row>
    <row r="11" spans="1:15" ht="12.75">
      <c r="A11" s="1"/>
      <c r="B11" s="1"/>
      <c r="C11" s="36"/>
      <c r="D11" s="36"/>
      <c r="E11" s="36"/>
      <c r="F11" s="1"/>
      <c r="G11" s="1"/>
      <c r="H11" s="37"/>
      <c r="I11" s="1"/>
      <c r="J11" s="1"/>
      <c r="K11" s="1"/>
      <c r="L11" s="1" t="s">
        <v>18</v>
      </c>
      <c r="M11" s="1"/>
      <c r="N11" s="1"/>
      <c r="O11" s="1"/>
    </row>
    <row r="12" spans="1:15" ht="12.75">
      <c r="A12" s="1"/>
      <c r="B12" s="1"/>
      <c r="C12" s="3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38"/>
      <c r="G13" s="1"/>
      <c r="H13" s="37"/>
      <c r="I13" s="1"/>
      <c r="J13" s="1"/>
      <c r="K13" s="1"/>
      <c r="L13" s="1"/>
      <c r="M13" s="1"/>
      <c r="N13" s="1"/>
      <c r="O13" s="1"/>
    </row>
    <row r="14" spans="1:15" ht="12.75">
      <c r="A14" s="1"/>
      <c r="B14" s="1" t="s">
        <v>19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59</v>
      </c>
      <c r="C15" s="1"/>
      <c r="D15" s="1"/>
      <c r="E15" s="1"/>
      <c r="F15" s="1"/>
      <c r="G15" s="1"/>
      <c r="H15" s="37"/>
      <c r="I15" s="1" t="s">
        <v>20</v>
      </c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22</v>
      </c>
      <c r="C20" s="1"/>
      <c r="D20" s="1"/>
      <c r="E20" s="1"/>
      <c r="F20" s="1"/>
      <c r="G20" s="1"/>
      <c r="H20" s="1"/>
      <c r="I20" s="1" t="s">
        <v>23</v>
      </c>
      <c r="J20" s="1"/>
      <c r="K20" s="1"/>
      <c r="L20" s="1"/>
      <c r="M20" s="1"/>
      <c r="N20" s="1"/>
      <c r="O20" s="1"/>
    </row>
  </sheetData>
  <sheetProtection selectLockedCells="1" selectUnlockedCells="1"/>
  <mergeCells count="18">
    <mergeCell ref="E2:J2"/>
    <mergeCell ref="E3:J3"/>
    <mergeCell ref="A5:A7"/>
    <mergeCell ref="B5:B7"/>
    <mergeCell ref="C5:C7"/>
    <mergeCell ref="D5:D7"/>
    <mergeCell ref="E5:E7"/>
    <mergeCell ref="F5:G5"/>
    <mergeCell ref="H5:H7"/>
    <mergeCell ref="I5:I7"/>
    <mergeCell ref="J5:J7"/>
    <mergeCell ref="K5:K7"/>
    <mergeCell ref="L5:N5"/>
    <mergeCell ref="F6:F7"/>
    <mergeCell ref="G6:G7"/>
    <mergeCell ref="L6:M6"/>
    <mergeCell ref="N6:N7"/>
    <mergeCell ref="C11:E1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16" ht="12.75">
      <c r="A1" s="1"/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3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 customHeight="1">
      <c r="A5" s="4" t="s">
        <v>2</v>
      </c>
      <c r="B5" s="4" t="s">
        <v>3</v>
      </c>
      <c r="C5" s="5" t="s">
        <v>55</v>
      </c>
      <c r="D5" s="5" t="s">
        <v>5</v>
      </c>
      <c r="E5" s="5" t="s">
        <v>6</v>
      </c>
      <c r="F5" s="5" t="s">
        <v>7</v>
      </c>
      <c r="G5" s="5"/>
      <c r="H5" s="5" t="s">
        <v>8</v>
      </c>
      <c r="I5" s="5" t="s">
        <v>57</v>
      </c>
      <c r="J5" s="5" t="s">
        <v>10</v>
      </c>
      <c r="K5" s="6" t="s">
        <v>11</v>
      </c>
      <c r="L5" s="6"/>
      <c r="M5" s="6"/>
      <c r="N5" s="1"/>
      <c r="O5" s="1"/>
      <c r="P5" s="1"/>
    </row>
    <row r="6" spans="1:16" ht="12.75" customHeight="1">
      <c r="A6" s="4"/>
      <c r="B6" s="4"/>
      <c r="C6" s="5"/>
      <c r="D6" s="5"/>
      <c r="E6" s="5"/>
      <c r="F6" s="6" t="s">
        <v>12</v>
      </c>
      <c r="G6" s="5" t="s">
        <v>13</v>
      </c>
      <c r="H6" s="5"/>
      <c r="I6" s="5"/>
      <c r="J6" s="5"/>
      <c r="K6" s="5" t="s">
        <v>14</v>
      </c>
      <c r="L6" s="5"/>
      <c r="M6" s="5" t="s">
        <v>31</v>
      </c>
      <c r="N6" s="1"/>
      <c r="O6" s="1"/>
      <c r="P6" s="1"/>
    </row>
    <row r="7" spans="1:16" ht="12.75">
      <c r="A7" s="4"/>
      <c r="B7" s="4"/>
      <c r="C7" s="5"/>
      <c r="D7" s="5"/>
      <c r="E7" s="5"/>
      <c r="F7" s="6"/>
      <c r="G7" s="5"/>
      <c r="H7" s="5"/>
      <c r="I7" s="5"/>
      <c r="J7" s="5"/>
      <c r="K7" s="5" t="s">
        <v>12</v>
      </c>
      <c r="L7" s="5" t="s">
        <v>60</v>
      </c>
      <c r="M7" s="5"/>
      <c r="N7" s="1"/>
      <c r="O7" s="1"/>
      <c r="P7" s="1"/>
    </row>
    <row r="8" spans="1:16" ht="12.75">
      <c r="A8" s="7">
        <v>1</v>
      </c>
      <c r="B8" s="7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1"/>
      <c r="O8" s="1"/>
      <c r="P8" s="1"/>
    </row>
    <row r="9" spans="1:16" ht="12.75">
      <c r="A9" s="9">
        <v>1</v>
      </c>
      <c r="B9" s="39" t="s">
        <v>87</v>
      </c>
      <c r="C9" s="11">
        <v>31.04</v>
      </c>
      <c r="D9" s="11">
        <v>18.87</v>
      </c>
      <c r="E9" s="11">
        <v>47.25</v>
      </c>
      <c r="F9" s="11">
        <v>145.4</v>
      </c>
      <c r="G9" s="11">
        <v>125.2</v>
      </c>
      <c r="H9" s="41">
        <f>(G9*(D9-C9))+((F9-G9)*(E9-C9))</f>
        <v>-1196.2419999999997</v>
      </c>
      <c r="I9" s="13">
        <v>0.98</v>
      </c>
      <c r="J9" s="11">
        <v>4800</v>
      </c>
      <c r="K9" s="41">
        <v>343.9</v>
      </c>
      <c r="L9" s="41">
        <v>267.1</v>
      </c>
      <c r="M9" s="11" t="s">
        <v>17</v>
      </c>
      <c r="N9" s="1"/>
      <c r="O9" s="1"/>
      <c r="P9" s="1"/>
    </row>
    <row r="10" spans="1:16" ht="12.75">
      <c r="A10" s="9">
        <v>2</v>
      </c>
      <c r="B10" s="27" t="s">
        <v>88</v>
      </c>
      <c r="C10" s="17">
        <v>31.04</v>
      </c>
      <c r="D10" s="17">
        <v>24.38</v>
      </c>
      <c r="E10" s="17">
        <v>37.92</v>
      </c>
      <c r="F10" s="17">
        <v>6.1</v>
      </c>
      <c r="G10" s="17">
        <v>5.9</v>
      </c>
      <c r="H10" s="41">
        <f>(G10*(D10-C10))+((F10-G10)*(E10-C10))</f>
        <v>-37.918000000000006</v>
      </c>
      <c r="I10" s="58">
        <v>0.98</v>
      </c>
      <c r="J10" s="17">
        <v>4800</v>
      </c>
      <c r="K10" s="17">
        <v>14.4</v>
      </c>
      <c r="L10" s="41">
        <v>12.6</v>
      </c>
      <c r="M10" s="11" t="s">
        <v>17</v>
      </c>
      <c r="N10" s="1"/>
      <c r="O10" s="1"/>
      <c r="P10" s="1"/>
    </row>
    <row r="11" spans="1:16" ht="12.75">
      <c r="A11" s="42" t="s">
        <v>46</v>
      </c>
      <c r="B11" s="43"/>
      <c r="C11" s="28"/>
      <c r="D11" s="28"/>
      <c r="E11" s="28"/>
      <c r="F11" s="17">
        <f>SUM(F9:F10)</f>
        <v>151.5</v>
      </c>
      <c r="G11" s="17">
        <f>SUM(G9:G10)</f>
        <v>131.1</v>
      </c>
      <c r="H11" s="18">
        <f>SUM(H9:H10)</f>
        <v>-1234.1599999999999</v>
      </c>
      <c r="I11" s="28"/>
      <c r="J11" s="28"/>
      <c r="K11" s="18">
        <f>K9+K10</f>
        <v>358.29999999999995</v>
      </c>
      <c r="L11" s="18">
        <f>L9+L10</f>
        <v>279.70000000000005</v>
      </c>
      <c r="M11" s="11" t="s">
        <v>17</v>
      </c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 t="s">
        <v>19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 t="s">
        <v>21</v>
      </c>
      <c r="C19" s="1"/>
      <c r="D19" s="1"/>
      <c r="E19" s="1"/>
      <c r="F19" s="1"/>
      <c r="G19" s="1"/>
      <c r="H19" s="1"/>
      <c r="I19" s="1" t="s">
        <v>20</v>
      </c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 t="s">
        <v>22</v>
      </c>
      <c r="C25" s="1"/>
      <c r="D25" s="1"/>
      <c r="E25" s="1"/>
      <c r="F25" s="1"/>
      <c r="G25" s="1"/>
      <c r="H25" s="1"/>
      <c r="I25" s="1" t="s">
        <v>23</v>
      </c>
      <c r="J25" s="1"/>
      <c r="K25" s="1"/>
      <c r="L25" s="1"/>
      <c r="M25" s="1"/>
      <c r="N25" s="1"/>
      <c r="O25" s="1"/>
      <c r="P25" s="1"/>
    </row>
  </sheetData>
  <sheetProtection selectLockedCells="1" selectUnlockedCells="1"/>
  <mergeCells count="14">
    <mergeCell ref="A5:A7"/>
    <mergeCell ref="B5:B7"/>
    <mergeCell ref="C5:C7"/>
    <mergeCell ref="D5:D7"/>
    <mergeCell ref="E5:E7"/>
    <mergeCell ref="F5:G5"/>
    <mergeCell ref="H5:H7"/>
    <mergeCell ref="I5:I7"/>
    <mergeCell ref="J5:J7"/>
    <mergeCell ref="K5:M5"/>
    <mergeCell ref="F6:F7"/>
    <mergeCell ref="G6:G7"/>
    <mergeCell ref="K6:L6"/>
    <mergeCell ref="M6:M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G25" sqref="G25"/>
    </sheetView>
  </sheetViews>
  <sheetFormatPr defaultColWidth="12.57421875" defaultRowHeight="12.75"/>
  <cols>
    <col min="1" max="16384" width="11.57421875" style="0" customWidth="1"/>
  </cols>
  <sheetData>
    <row r="1" spans="1:14" ht="12.75">
      <c r="A1" s="1"/>
      <c r="B1" s="1"/>
      <c r="C1" s="1"/>
      <c r="D1" s="1"/>
      <c r="E1" s="3" t="s">
        <v>24</v>
      </c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5" t="s">
        <v>25</v>
      </c>
      <c r="F2" s="15"/>
      <c r="G2" s="15"/>
      <c r="H2" s="15"/>
      <c r="I2" s="15"/>
      <c r="J2" s="15"/>
      <c r="K2" s="1"/>
      <c r="L2" s="1"/>
      <c r="M2" s="1"/>
      <c r="N2" s="1"/>
    </row>
    <row r="3" spans="1:14" ht="12.75">
      <c r="A3" s="1"/>
      <c r="B3" s="1"/>
      <c r="C3" s="1"/>
      <c r="D3" s="1"/>
      <c r="E3" s="15" t="s">
        <v>26</v>
      </c>
      <c r="F3" s="15"/>
      <c r="G3" s="15"/>
      <c r="H3" s="15"/>
      <c r="I3" s="15"/>
      <c r="J3" s="15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>
      <c r="A5" s="4" t="s">
        <v>2</v>
      </c>
      <c r="B5" s="4" t="s">
        <v>3</v>
      </c>
      <c r="C5" s="5" t="s">
        <v>55</v>
      </c>
      <c r="D5" s="5" t="s">
        <v>5</v>
      </c>
      <c r="E5" s="5" t="s">
        <v>6</v>
      </c>
      <c r="F5" s="5" t="s">
        <v>7</v>
      </c>
      <c r="G5" s="5"/>
      <c r="H5" s="5" t="s">
        <v>8</v>
      </c>
      <c r="I5" s="5" t="s">
        <v>56</v>
      </c>
      <c r="J5" s="5" t="s">
        <v>57</v>
      </c>
      <c r="K5" s="5" t="s">
        <v>10</v>
      </c>
      <c r="L5" s="6" t="s">
        <v>11</v>
      </c>
      <c r="M5" s="6"/>
      <c r="N5" s="6"/>
    </row>
    <row r="6" spans="1:14" ht="12.75" customHeight="1">
      <c r="A6" s="4"/>
      <c r="B6" s="4"/>
      <c r="C6" s="5"/>
      <c r="D6" s="5"/>
      <c r="E6" s="5"/>
      <c r="F6" s="6" t="s">
        <v>12</v>
      </c>
      <c r="G6" s="5" t="s">
        <v>13</v>
      </c>
      <c r="H6" s="5"/>
      <c r="I6" s="5"/>
      <c r="J6" s="5"/>
      <c r="K6" s="5"/>
      <c r="L6" s="5" t="s">
        <v>30</v>
      </c>
      <c r="M6" s="5"/>
      <c r="N6" s="5" t="s">
        <v>31</v>
      </c>
    </row>
    <row r="7" spans="1:14" ht="12.75">
      <c r="A7" s="4"/>
      <c r="B7" s="4"/>
      <c r="C7" s="5"/>
      <c r="D7" s="5"/>
      <c r="E7" s="5"/>
      <c r="F7" s="6"/>
      <c r="G7" s="5"/>
      <c r="H7" s="5"/>
      <c r="I7" s="5"/>
      <c r="J7" s="5"/>
      <c r="K7" s="5"/>
      <c r="L7" s="5" t="s">
        <v>12</v>
      </c>
      <c r="M7" s="5" t="s">
        <v>13</v>
      </c>
      <c r="N7" s="5"/>
    </row>
    <row r="8" spans="1:14" ht="12.75">
      <c r="A8" s="7">
        <v>1</v>
      </c>
      <c r="B8" s="7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</row>
    <row r="9" spans="1:14" ht="12.75">
      <c r="A9" s="9">
        <v>1</v>
      </c>
      <c r="B9" s="16" t="s">
        <v>87</v>
      </c>
      <c r="C9" s="17">
        <v>17.99</v>
      </c>
      <c r="D9" s="17">
        <v>11.38</v>
      </c>
      <c r="E9" s="17">
        <v>11.38</v>
      </c>
      <c r="F9" s="17">
        <v>272.2</v>
      </c>
      <c r="G9" s="17">
        <v>233.3</v>
      </c>
      <c r="H9" s="20">
        <f>-(C9-D9)*F9</f>
        <v>-1799.2419999999993</v>
      </c>
      <c r="I9" s="17">
        <v>10</v>
      </c>
      <c r="J9" s="30">
        <v>63</v>
      </c>
      <c r="K9" s="18">
        <v>4800</v>
      </c>
      <c r="L9" s="17">
        <v>516</v>
      </c>
      <c r="M9" s="18">
        <v>368.3</v>
      </c>
      <c r="N9" s="17" t="s">
        <v>17</v>
      </c>
    </row>
    <row r="10" spans="1:14" ht="12.75">
      <c r="A10" s="9">
        <v>2</v>
      </c>
      <c r="B10" s="16" t="s">
        <v>89</v>
      </c>
      <c r="C10" s="17">
        <v>17.99</v>
      </c>
      <c r="D10" s="17">
        <v>11.38</v>
      </c>
      <c r="E10" s="17">
        <v>11.38</v>
      </c>
      <c r="F10" s="17">
        <v>34.2</v>
      </c>
      <c r="G10" s="18">
        <v>33.4</v>
      </c>
      <c r="H10" s="20">
        <f>-(C10-D10)*F10</f>
        <v>-226.06199999999993</v>
      </c>
      <c r="I10" s="17">
        <v>10</v>
      </c>
      <c r="J10" s="30">
        <v>63</v>
      </c>
      <c r="K10" s="18">
        <v>4800</v>
      </c>
      <c r="L10" s="17">
        <v>64.8</v>
      </c>
      <c r="M10" s="18">
        <v>52.7</v>
      </c>
      <c r="N10" s="17" t="s">
        <v>17</v>
      </c>
    </row>
    <row r="11" spans="1:14" ht="12.75">
      <c r="A11" s="9">
        <v>3</v>
      </c>
      <c r="B11" s="16" t="s">
        <v>90</v>
      </c>
      <c r="C11" s="17">
        <v>17.99</v>
      </c>
      <c r="D11" s="17">
        <v>11.38</v>
      </c>
      <c r="E11" s="17">
        <v>11.38</v>
      </c>
      <c r="F11" s="17">
        <v>59.5</v>
      </c>
      <c r="G11" s="17">
        <v>58.5</v>
      </c>
      <c r="H11" s="20">
        <f>-(C11-D11)*F11</f>
        <v>-393.29499999999985</v>
      </c>
      <c r="I11" s="17">
        <v>10</v>
      </c>
      <c r="J11" s="30">
        <v>63</v>
      </c>
      <c r="K11" s="18">
        <v>4800</v>
      </c>
      <c r="L11" s="18">
        <v>112.8</v>
      </c>
      <c r="M11" s="18">
        <v>92.4</v>
      </c>
      <c r="N11" s="17" t="s">
        <v>17</v>
      </c>
    </row>
    <row r="12" spans="1:14" ht="12.75">
      <c r="A12" s="9">
        <v>4</v>
      </c>
      <c r="B12" s="16" t="s">
        <v>91</v>
      </c>
      <c r="C12" s="17">
        <v>17.99</v>
      </c>
      <c r="D12" s="17">
        <v>11.38</v>
      </c>
      <c r="E12" s="17">
        <v>11.38</v>
      </c>
      <c r="F12" s="17">
        <v>88.3</v>
      </c>
      <c r="G12" s="18">
        <v>87.4</v>
      </c>
      <c r="H12" s="20">
        <f>-(C12-D12)*F12</f>
        <v>-583.6629999999998</v>
      </c>
      <c r="I12" s="17">
        <v>10</v>
      </c>
      <c r="J12" s="30">
        <v>63</v>
      </c>
      <c r="K12" s="18">
        <v>4800</v>
      </c>
      <c r="L12" s="17">
        <v>167.4</v>
      </c>
      <c r="M12" s="18">
        <v>138</v>
      </c>
      <c r="N12" s="17" t="s">
        <v>17</v>
      </c>
    </row>
    <row r="13" spans="1:14" ht="12.75">
      <c r="A13" s="9">
        <v>5</v>
      </c>
      <c r="B13" s="16" t="s">
        <v>92</v>
      </c>
      <c r="C13" s="17">
        <v>17.99</v>
      </c>
      <c r="D13" s="17">
        <v>11.38</v>
      </c>
      <c r="E13" s="17">
        <v>11.38</v>
      </c>
      <c r="F13" s="18">
        <v>10.1</v>
      </c>
      <c r="G13" s="18">
        <v>9.4</v>
      </c>
      <c r="H13" s="20">
        <f>-(C13-D13)*F13</f>
        <v>-66.76099999999997</v>
      </c>
      <c r="I13" s="17">
        <v>10</v>
      </c>
      <c r="J13" s="30">
        <v>63</v>
      </c>
      <c r="K13" s="18">
        <v>4800</v>
      </c>
      <c r="L13" s="17">
        <v>19.2</v>
      </c>
      <c r="M13" s="18">
        <v>14.8</v>
      </c>
      <c r="N13" s="17" t="s">
        <v>17</v>
      </c>
    </row>
    <row r="14" spans="1:14" ht="12.75">
      <c r="A14" s="9">
        <v>6</v>
      </c>
      <c r="B14" s="16" t="s">
        <v>93</v>
      </c>
      <c r="C14" s="17">
        <v>17.99</v>
      </c>
      <c r="D14" s="17">
        <v>11.87</v>
      </c>
      <c r="E14" s="23" t="s">
        <v>94</v>
      </c>
      <c r="F14" s="18">
        <v>40.9</v>
      </c>
      <c r="G14" s="17">
        <v>39.7</v>
      </c>
      <c r="H14" s="20">
        <f>-(C14-D14)*F14</f>
        <v>-250.30799999999996</v>
      </c>
      <c r="I14" s="17">
        <v>10</v>
      </c>
      <c r="J14" s="30">
        <v>63</v>
      </c>
      <c r="K14" s="18">
        <v>4800</v>
      </c>
      <c r="L14" s="18">
        <v>77.5</v>
      </c>
      <c r="M14" s="18">
        <v>62.7</v>
      </c>
      <c r="N14" s="17" t="s">
        <v>17</v>
      </c>
    </row>
    <row r="15" spans="1:14" ht="12.75">
      <c r="A15" s="9">
        <v>7</v>
      </c>
      <c r="B15" s="16" t="s">
        <v>95</v>
      </c>
      <c r="C15" s="17">
        <v>17.99</v>
      </c>
      <c r="D15" s="17">
        <v>11.38</v>
      </c>
      <c r="E15" s="17">
        <v>11.38</v>
      </c>
      <c r="F15" s="17">
        <v>83.5</v>
      </c>
      <c r="G15" s="18">
        <v>82.7</v>
      </c>
      <c r="H15" s="20">
        <f>-(C15-D15)*F15</f>
        <v>-551.9349999999998</v>
      </c>
      <c r="I15" s="17">
        <v>10</v>
      </c>
      <c r="J15" s="30">
        <v>63</v>
      </c>
      <c r="K15" s="18">
        <v>4800</v>
      </c>
      <c r="L15" s="17">
        <v>158.3</v>
      </c>
      <c r="M15" s="18">
        <v>130.6</v>
      </c>
      <c r="N15" s="17" t="s">
        <v>17</v>
      </c>
    </row>
    <row r="16" spans="1:14" ht="12.75">
      <c r="A16" s="9">
        <v>8</v>
      </c>
      <c r="B16" s="16" t="s">
        <v>96</v>
      </c>
      <c r="C16" s="17">
        <v>17.99</v>
      </c>
      <c r="D16" s="17">
        <v>11.38</v>
      </c>
      <c r="E16" s="17">
        <v>11.38</v>
      </c>
      <c r="F16" s="17">
        <v>47.4</v>
      </c>
      <c r="G16" s="17">
        <v>46.9</v>
      </c>
      <c r="H16" s="20">
        <f>-(C16-D16)*F16</f>
        <v>-313.3139999999999</v>
      </c>
      <c r="I16" s="17">
        <v>10</v>
      </c>
      <c r="J16" s="30">
        <v>63</v>
      </c>
      <c r="K16" s="18">
        <v>4800</v>
      </c>
      <c r="L16" s="17">
        <v>89.9</v>
      </c>
      <c r="M16" s="18">
        <v>74.1</v>
      </c>
      <c r="N16" s="17" t="s">
        <v>17</v>
      </c>
    </row>
    <row r="17" spans="1:14" ht="12.75">
      <c r="A17" s="9">
        <v>9</v>
      </c>
      <c r="B17" s="16" t="s">
        <v>97</v>
      </c>
      <c r="C17" s="17">
        <v>17.99</v>
      </c>
      <c r="D17" s="17">
        <v>11.38</v>
      </c>
      <c r="E17" s="17">
        <v>11.38</v>
      </c>
      <c r="F17" s="17">
        <v>28.2</v>
      </c>
      <c r="G17" s="17">
        <v>28</v>
      </c>
      <c r="H17" s="20">
        <f>-(C17-D17)*F17</f>
        <v>-186.40199999999993</v>
      </c>
      <c r="I17" s="17">
        <v>10</v>
      </c>
      <c r="J17" s="30">
        <v>63</v>
      </c>
      <c r="K17" s="18">
        <v>4800</v>
      </c>
      <c r="L17" s="17">
        <v>53.5</v>
      </c>
      <c r="M17" s="18">
        <v>44.2</v>
      </c>
      <c r="N17" s="17" t="s">
        <v>17</v>
      </c>
    </row>
    <row r="18" spans="1:14" ht="12.75">
      <c r="A18" s="9">
        <v>10</v>
      </c>
      <c r="B18" s="16" t="s">
        <v>98</v>
      </c>
      <c r="C18" s="17">
        <v>17.99</v>
      </c>
      <c r="D18" s="17">
        <v>11.38</v>
      </c>
      <c r="E18" s="17">
        <v>11.38</v>
      </c>
      <c r="F18" s="17">
        <v>66.2</v>
      </c>
      <c r="G18" s="17">
        <v>63.6</v>
      </c>
      <c r="H18" s="20">
        <f>-(C18-D18)*F18</f>
        <v>-437.5819999999999</v>
      </c>
      <c r="I18" s="17">
        <v>10</v>
      </c>
      <c r="J18" s="30">
        <v>63</v>
      </c>
      <c r="K18" s="18">
        <v>4800</v>
      </c>
      <c r="L18" s="17">
        <v>125.5</v>
      </c>
      <c r="M18" s="18">
        <v>100.4</v>
      </c>
      <c r="N18" s="17" t="s">
        <v>17</v>
      </c>
    </row>
    <row r="19" spans="1:14" ht="12.75">
      <c r="A19" s="9">
        <v>11</v>
      </c>
      <c r="B19" s="16" t="s">
        <v>99</v>
      </c>
      <c r="C19" s="17">
        <v>17.99</v>
      </c>
      <c r="D19" s="20">
        <v>13.83</v>
      </c>
      <c r="E19" s="17" t="s">
        <v>100</v>
      </c>
      <c r="F19" s="18">
        <v>35.7</v>
      </c>
      <c r="G19" s="17">
        <v>35.1</v>
      </c>
      <c r="H19" s="20">
        <f>-(C19-D19)*F19</f>
        <v>-148.51199999999994</v>
      </c>
      <c r="I19" s="17">
        <v>10</v>
      </c>
      <c r="J19" s="30">
        <v>77</v>
      </c>
      <c r="K19" s="18">
        <v>4800</v>
      </c>
      <c r="L19" s="17">
        <v>67.6</v>
      </c>
      <c r="M19" s="18">
        <v>55.4</v>
      </c>
      <c r="N19" s="17" t="s">
        <v>17</v>
      </c>
    </row>
    <row r="20" spans="1:14" ht="12.75">
      <c r="A20" s="31"/>
      <c r="B20" s="32" t="s">
        <v>46</v>
      </c>
      <c r="C20" s="33"/>
      <c r="D20" s="23"/>
      <c r="E20" s="23"/>
      <c r="F20" s="18">
        <f>SUM(F9:F19)</f>
        <v>766.1999999999999</v>
      </c>
      <c r="G20" s="20">
        <f>SUM(G9:G19)</f>
        <v>718</v>
      </c>
      <c r="H20" s="20">
        <f>SUM(H9:H19)</f>
        <v>-4957.075999999998</v>
      </c>
      <c r="I20" s="23"/>
      <c r="J20" s="34"/>
      <c r="K20" s="35"/>
      <c r="L20" s="17">
        <f>SUM(L9:L19)</f>
        <v>1452.5</v>
      </c>
      <c r="M20" s="18">
        <f>SUM(M9:M19)</f>
        <v>1133.6000000000001</v>
      </c>
      <c r="N20" s="18">
        <v>11898.6</v>
      </c>
    </row>
    <row r="21" spans="1:14" ht="12.75">
      <c r="A21" s="1"/>
      <c r="B21" s="1"/>
      <c r="C21" s="36"/>
      <c r="D21" s="36"/>
      <c r="E21" s="36"/>
      <c r="F21" s="1"/>
      <c r="G21" s="1"/>
      <c r="H21" s="37"/>
      <c r="I21" s="1"/>
      <c r="J21" s="1"/>
      <c r="K21" s="1"/>
      <c r="L21" s="1"/>
      <c r="M21" s="1"/>
      <c r="N21" s="1"/>
    </row>
    <row r="22" spans="1:14" ht="12.75">
      <c r="A22" s="1"/>
      <c r="B22" s="1"/>
      <c r="C22" s="3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38"/>
      <c r="G23" s="1"/>
      <c r="H23" s="37"/>
      <c r="I23" s="1"/>
      <c r="J23" s="1"/>
      <c r="K23" s="1"/>
      <c r="L23" s="1"/>
      <c r="M23" s="1"/>
      <c r="N23" s="1"/>
    </row>
    <row r="24" spans="1:14" ht="12.75">
      <c r="A24" s="1"/>
      <c r="B24" s="1" t="s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 t="s">
        <v>59</v>
      </c>
      <c r="C25" s="1"/>
      <c r="D25" s="1"/>
      <c r="E25" s="1"/>
      <c r="F25" s="1"/>
      <c r="G25" s="1"/>
      <c r="H25" s="37"/>
      <c r="I25" s="1" t="s">
        <v>20</v>
      </c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 t="s">
        <v>22</v>
      </c>
      <c r="C30" s="1"/>
      <c r="D30" s="1"/>
      <c r="E30" s="1"/>
      <c r="F30" s="1"/>
      <c r="G30" s="1"/>
      <c r="H30" s="1"/>
      <c r="I30" s="1" t="s">
        <v>23</v>
      </c>
      <c r="J30" s="1"/>
      <c r="K30" s="1"/>
      <c r="L30" s="1"/>
      <c r="M30" s="1"/>
      <c r="N30" s="1"/>
    </row>
  </sheetData>
  <sheetProtection selectLockedCells="1" selectUnlockedCells="1"/>
  <mergeCells count="18">
    <mergeCell ref="E2:J2"/>
    <mergeCell ref="E3:J3"/>
    <mergeCell ref="A5:A7"/>
    <mergeCell ref="B5:B7"/>
    <mergeCell ref="C5:C7"/>
    <mergeCell ref="D5:D7"/>
    <mergeCell ref="E5:E7"/>
    <mergeCell ref="F5:G5"/>
    <mergeCell ref="H5:H7"/>
    <mergeCell ref="I5:I7"/>
    <mergeCell ref="J5:J7"/>
    <mergeCell ref="K5:K7"/>
    <mergeCell ref="L5:N5"/>
    <mergeCell ref="F6:F7"/>
    <mergeCell ref="G6:G7"/>
    <mergeCell ref="L6:M6"/>
    <mergeCell ref="N6:N7"/>
    <mergeCell ref="C21:E2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16" ht="12.75">
      <c r="A1" s="1"/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3" t="s">
        <v>47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 customHeight="1">
      <c r="A5" s="4" t="s">
        <v>2</v>
      </c>
      <c r="B5" s="4" t="s">
        <v>3</v>
      </c>
      <c r="C5" s="5" t="s">
        <v>101</v>
      </c>
      <c r="D5" s="5" t="s">
        <v>102</v>
      </c>
      <c r="E5" s="5" t="s">
        <v>103</v>
      </c>
      <c r="F5" s="5" t="s">
        <v>7</v>
      </c>
      <c r="G5" s="5"/>
      <c r="H5" s="5"/>
      <c r="I5" s="5"/>
      <c r="J5" s="5" t="s">
        <v>8</v>
      </c>
      <c r="K5" s="5" t="s">
        <v>57</v>
      </c>
      <c r="L5" s="5" t="s">
        <v>10</v>
      </c>
      <c r="M5" s="6" t="s">
        <v>11</v>
      </c>
      <c r="N5" s="6"/>
      <c r="O5" s="6"/>
      <c r="P5" s="6"/>
    </row>
    <row r="6" spans="1:16" ht="12.75" customHeight="1">
      <c r="A6" s="4"/>
      <c r="B6" s="4"/>
      <c r="C6" s="5"/>
      <c r="D6" s="5"/>
      <c r="E6" s="5"/>
      <c r="F6" s="6" t="s">
        <v>12</v>
      </c>
      <c r="G6" s="5" t="s">
        <v>13</v>
      </c>
      <c r="H6" s="5" t="s">
        <v>104</v>
      </c>
      <c r="I6" s="5" t="s">
        <v>53</v>
      </c>
      <c r="J6" s="5"/>
      <c r="K6" s="5"/>
      <c r="L6" s="5"/>
      <c r="M6" s="5" t="s">
        <v>14</v>
      </c>
      <c r="N6" s="5"/>
      <c r="O6" s="5"/>
      <c r="P6" s="5" t="s">
        <v>31</v>
      </c>
    </row>
    <row r="7" spans="1:16" ht="12.75">
      <c r="A7" s="4"/>
      <c r="B7" s="4"/>
      <c r="C7" s="5"/>
      <c r="D7" s="5"/>
      <c r="E7" s="5"/>
      <c r="F7" s="6"/>
      <c r="G7" s="5"/>
      <c r="H7" s="5"/>
      <c r="I7" s="5"/>
      <c r="J7" s="5"/>
      <c r="K7" s="5"/>
      <c r="L7" s="5"/>
      <c r="M7" s="5" t="s">
        <v>12</v>
      </c>
      <c r="N7" s="5" t="s">
        <v>60</v>
      </c>
      <c r="O7" s="5" t="s">
        <v>105</v>
      </c>
      <c r="P7" s="5"/>
    </row>
    <row r="8" spans="1:16" ht="12.75">
      <c r="A8" s="7">
        <v>1</v>
      </c>
      <c r="B8" s="7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</row>
    <row r="9" spans="1:16" ht="12.75">
      <c r="A9" s="9">
        <v>1</v>
      </c>
      <c r="B9" s="9" t="s">
        <v>106</v>
      </c>
      <c r="C9" s="53">
        <v>161.09</v>
      </c>
      <c r="D9" s="17">
        <v>67.42</v>
      </c>
      <c r="E9" s="17" t="s">
        <v>107</v>
      </c>
      <c r="F9" s="17">
        <f>G9+H9+I9</f>
        <v>1.893</v>
      </c>
      <c r="G9" s="17">
        <v>1.803</v>
      </c>
      <c r="H9" s="17">
        <v>0.046</v>
      </c>
      <c r="I9" s="17">
        <v>0.044</v>
      </c>
      <c r="J9" s="20">
        <f>(D9*G9+10.11*H9+16.44*I9)-F9*C9</f>
        <v>-182.19669000000002</v>
      </c>
      <c r="K9" s="20">
        <v>48.28</v>
      </c>
      <c r="L9" s="18">
        <v>4800</v>
      </c>
      <c r="M9" s="18">
        <v>32</v>
      </c>
      <c r="N9" s="18">
        <v>27</v>
      </c>
      <c r="O9" s="17" t="s">
        <v>17</v>
      </c>
      <c r="P9" s="17" t="s">
        <v>17</v>
      </c>
    </row>
    <row r="10" spans="1:16" ht="12.75">
      <c r="A10" s="9">
        <v>2</v>
      </c>
      <c r="B10" s="27" t="s">
        <v>108</v>
      </c>
      <c r="C10" s="53">
        <v>176.87</v>
      </c>
      <c r="D10" s="17">
        <v>79.75</v>
      </c>
      <c r="E10" s="17" t="s">
        <v>109</v>
      </c>
      <c r="F10" s="25">
        <f>G10+H10+I10</f>
        <v>2.467</v>
      </c>
      <c r="G10" s="17">
        <v>2.017</v>
      </c>
      <c r="H10" s="18">
        <v>0</v>
      </c>
      <c r="I10" s="25">
        <v>0.45</v>
      </c>
      <c r="J10" s="20">
        <f>(D10*G10+10.11*H10+16.44*I10)-F10*C10</f>
        <v>-268.08454000000006</v>
      </c>
      <c r="K10" s="20">
        <v>48.28</v>
      </c>
      <c r="L10" s="18">
        <v>4800</v>
      </c>
      <c r="M10" s="18">
        <v>41.8</v>
      </c>
      <c r="N10" s="17">
        <v>30.2</v>
      </c>
      <c r="O10" s="17" t="s">
        <v>17</v>
      </c>
      <c r="P10" s="17" t="s">
        <v>17</v>
      </c>
    </row>
    <row r="11" spans="1:16" ht="12.75">
      <c r="A11" s="9">
        <v>3</v>
      </c>
      <c r="B11" s="43" t="s">
        <v>110</v>
      </c>
      <c r="C11" s="53">
        <v>176.87</v>
      </c>
      <c r="D11" s="17">
        <v>138.69</v>
      </c>
      <c r="E11" s="18">
        <v>0</v>
      </c>
      <c r="F11" s="25">
        <f>G11+H11+I11</f>
        <v>0.117</v>
      </c>
      <c r="G11" s="17">
        <v>0.117</v>
      </c>
      <c r="H11" s="18">
        <v>0</v>
      </c>
      <c r="I11" s="18">
        <v>0</v>
      </c>
      <c r="J11" s="20">
        <f>(D11*G11+10.11*H11+16.44*I11)-F11*C11</f>
        <v>-4.467060000000004</v>
      </c>
      <c r="K11" s="20">
        <v>48.28</v>
      </c>
      <c r="L11" s="18">
        <v>4800</v>
      </c>
      <c r="M11" s="18">
        <v>1.7000000000000002</v>
      </c>
      <c r="N11" s="17">
        <v>1.7000000000000002</v>
      </c>
      <c r="O11" s="17" t="s">
        <v>17</v>
      </c>
      <c r="P11" s="17" t="s">
        <v>17</v>
      </c>
    </row>
    <row r="12" spans="1:16" ht="12.75">
      <c r="A12" s="59" t="s">
        <v>46</v>
      </c>
      <c r="B12" s="32"/>
      <c r="C12" s="28"/>
      <c r="D12" s="28"/>
      <c r="E12" s="28"/>
      <c r="F12" s="17">
        <f>SUM(F9:F11)</f>
        <v>4.477</v>
      </c>
      <c r="G12" s="17">
        <f>SUM(G9:G11)</f>
        <v>3.937</v>
      </c>
      <c r="H12" s="17">
        <f>SUM(H9:H11)</f>
        <v>0.046</v>
      </c>
      <c r="I12" s="17">
        <f>SUM(I9:I11)</f>
        <v>0.494</v>
      </c>
      <c r="J12" s="20">
        <f>SUM(J9:J11)</f>
        <v>-454.7482900000001</v>
      </c>
      <c r="K12" s="28"/>
      <c r="L12" s="28"/>
      <c r="M12" s="18">
        <f>SUM(M9:M11)</f>
        <v>75.5</v>
      </c>
      <c r="N12" s="18">
        <f>SUM(N9:N11)</f>
        <v>58.9</v>
      </c>
      <c r="O12" s="17" t="s">
        <v>17</v>
      </c>
      <c r="P12" s="17" t="s">
        <v>17</v>
      </c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 t="s">
        <v>21</v>
      </c>
      <c r="C20" s="1"/>
      <c r="D20" s="1"/>
      <c r="E20" s="1"/>
      <c r="F20" s="1"/>
      <c r="G20" s="1"/>
      <c r="H20" s="1"/>
      <c r="I20" s="1"/>
      <c r="J20" s="1"/>
      <c r="K20" s="1" t="s">
        <v>20</v>
      </c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 t="s">
        <v>22</v>
      </c>
      <c r="C23" s="1"/>
      <c r="D23" s="1"/>
      <c r="E23" s="1"/>
      <c r="F23" s="1"/>
      <c r="G23" s="1"/>
      <c r="H23" s="1"/>
      <c r="I23" s="1"/>
      <c r="J23" s="1"/>
      <c r="K23" s="1" t="s">
        <v>23</v>
      </c>
      <c r="L23" s="1"/>
      <c r="M23" s="1"/>
      <c r="N23" s="1"/>
      <c r="O23" s="1"/>
      <c r="P23" s="1"/>
    </row>
  </sheetData>
  <sheetProtection selectLockedCells="1" selectUnlockedCells="1"/>
  <mergeCells count="16">
    <mergeCell ref="A5:A7"/>
    <mergeCell ref="B5:B7"/>
    <mergeCell ref="C5:C7"/>
    <mergeCell ref="D5:D7"/>
    <mergeCell ref="E5:E7"/>
    <mergeCell ref="F5:I5"/>
    <mergeCell ref="J5:J7"/>
    <mergeCell ref="K5:K7"/>
    <mergeCell ref="L5:L7"/>
    <mergeCell ref="M5:P5"/>
    <mergeCell ref="F6:F7"/>
    <mergeCell ref="G6:G7"/>
    <mergeCell ref="H6:H7"/>
    <mergeCell ref="I6:I7"/>
    <mergeCell ref="M6:O6"/>
    <mergeCell ref="P6:P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14" ht="12.75">
      <c r="A1" s="1"/>
      <c r="B1" s="1"/>
      <c r="C1" s="1"/>
      <c r="D1" s="1"/>
      <c r="E1" s="3" t="s">
        <v>24</v>
      </c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5" t="s">
        <v>25</v>
      </c>
      <c r="F2" s="15"/>
      <c r="G2" s="15"/>
      <c r="H2" s="15"/>
      <c r="I2" s="15"/>
      <c r="J2" s="15"/>
      <c r="K2" s="1"/>
      <c r="L2" s="1"/>
      <c r="M2" s="1"/>
      <c r="N2" s="1"/>
    </row>
    <row r="3" spans="1:14" ht="12.75">
      <c r="A3" s="1"/>
      <c r="B3" s="1"/>
      <c r="C3" s="1"/>
      <c r="D3" s="1"/>
      <c r="E3" s="15" t="s">
        <v>26</v>
      </c>
      <c r="F3" s="15"/>
      <c r="G3" s="15"/>
      <c r="H3" s="15"/>
      <c r="I3" s="15"/>
      <c r="J3" s="15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>
      <c r="A5" s="4" t="s">
        <v>2</v>
      </c>
      <c r="B5" s="4" t="s">
        <v>3</v>
      </c>
      <c r="C5" s="5" t="s">
        <v>27</v>
      </c>
      <c r="D5" s="5" t="s">
        <v>5</v>
      </c>
      <c r="E5" s="5" t="s">
        <v>28</v>
      </c>
      <c r="F5" s="5" t="s">
        <v>7</v>
      </c>
      <c r="G5" s="5"/>
      <c r="H5" s="5" t="s">
        <v>8</v>
      </c>
      <c r="I5" s="5" t="s">
        <v>29</v>
      </c>
      <c r="J5" s="5" t="s">
        <v>9</v>
      </c>
      <c r="K5" s="5" t="s">
        <v>10</v>
      </c>
      <c r="L5" s="6" t="s">
        <v>11</v>
      </c>
      <c r="M5" s="6"/>
      <c r="N5" s="6"/>
    </row>
    <row r="6" spans="1:14" ht="12.75" customHeight="1">
      <c r="A6" s="4"/>
      <c r="B6" s="4"/>
      <c r="C6" s="5"/>
      <c r="D6" s="5"/>
      <c r="E6" s="5"/>
      <c r="F6" s="6" t="s">
        <v>12</v>
      </c>
      <c r="G6" s="5" t="s">
        <v>13</v>
      </c>
      <c r="H6" s="5"/>
      <c r="I6" s="5"/>
      <c r="J6" s="5"/>
      <c r="K6" s="5"/>
      <c r="L6" s="5" t="s">
        <v>30</v>
      </c>
      <c r="M6" s="5"/>
      <c r="N6" s="5" t="s">
        <v>31</v>
      </c>
    </row>
    <row r="7" spans="1:14" ht="12.75">
      <c r="A7" s="4"/>
      <c r="B7" s="4"/>
      <c r="C7" s="5"/>
      <c r="D7" s="5"/>
      <c r="E7" s="5"/>
      <c r="F7" s="6"/>
      <c r="G7" s="5"/>
      <c r="H7" s="5"/>
      <c r="I7" s="5"/>
      <c r="J7" s="5"/>
      <c r="K7" s="5"/>
      <c r="L7" s="5" t="s">
        <v>12</v>
      </c>
      <c r="M7" s="5" t="s">
        <v>13</v>
      </c>
      <c r="N7" s="5"/>
    </row>
    <row r="8" spans="1:14" ht="12.75">
      <c r="A8" s="7">
        <v>1</v>
      </c>
      <c r="B8" s="7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</row>
    <row r="9" spans="1:14" ht="12.75">
      <c r="A9" s="9">
        <v>1</v>
      </c>
      <c r="B9" s="16" t="s">
        <v>16</v>
      </c>
      <c r="C9" s="17">
        <v>17.99</v>
      </c>
      <c r="D9" s="17">
        <v>12.04</v>
      </c>
      <c r="E9" s="17">
        <v>50.71</v>
      </c>
      <c r="F9" s="18">
        <v>258.8</v>
      </c>
      <c r="G9" s="18">
        <v>241.9</v>
      </c>
      <c r="H9" s="12">
        <f>(D9*G9+E9*(F9-G9))-C9*F9</f>
        <v>-886.337</v>
      </c>
      <c r="I9" s="17">
        <v>10</v>
      </c>
      <c r="J9" s="17" t="s">
        <v>17</v>
      </c>
      <c r="K9" s="18">
        <v>4800</v>
      </c>
      <c r="L9" s="19">
        <f>1700.1</f>
        <v>1700.1</v>
      </c>
      <c r="M9" s="19">
        <v>955.8</v>
      </c>
      <c r="N9" s="17" t="s">
        <v>17</v>
      </c>
    </row>
    <row r="10" spans="1:14" ht="12.75">
      <c r="A10" s="9">
        <v>2</v>
      </c>
      <c r="B10" s="16" t="s">
        <v>32</v>
      </c>
      <c r="C10" s="17">
        <v>17.99</v>
      </c>
      <c r="D10" s="20">
        <v>12.97</v>
      </c>
      <c r="E10" s="20">
        <v>28.8</v>
      </c>
      <c r="F10" s="18">
        <v>26.9</v>
      </c>
      <c r="G10" s="18">
        <v>26.9</v>
      </c>
      <c r="H10" s="12">
        <f>(D10*G10+E10*(F10-G10))-C10*F10</f>
        <v>-135.03799999999995</v>
      </c>
      <c r="I10" s="17">
        <v>10</v>
      </c>
      <c r="J10" s="17" t="s">
        <v>17</v>
      </c>
      <c r="K10" s="18">
        <v>4800</v>
      </c>
      <c r="L10" s="19">
        <v>176.7</v>
      </c>
      <c r="M10" s="19">
        <v>106.4</v>
      </c>
      <c r="N10" s="17" t="s">
        <v>17</v>
      </c>
    </row>
    <row r="11" spans="1:14" ht="12.75">
      <c r="A11" s="9">
        <v>3</v>
      </c>
      <c r="B11" s="16" t="s">
        <v>33</v>
      </c>
      <c r="C11" s="17">
        <v>17.99</v>
      </c>
      <c r="D11" s="17">
        <v>9.36</v>
      </c>
      <c r="E11" s="17">
        <v>9.36</v>
      </c>
      <c r="F11" s="18">
        <v>37</v>
      </c>
      <c r="G11" s="18">
        <v>37</v>
      </c>
      <c r="H11" s="12">
        <f>(D11*G11+E11*(F11-G11))-C11*F11</f>
        <v>-319.31</v>
      </c>
      <c r="I11" s="17">
        <v>10</v>
      </c>
      <c r="J11" s="17" t="s">
        <v>17</v>
      </c>
      <c r="K11" s="18">
        <v>4800</v>
      </c>
      <c r="L11" s="19">
        <v>243</v>
      </c>
      <c r="M11" s="19">
        <v>146.4</v>
      </c>
      <c r="N11" s="17" t="s">
        <v>17</v>
      </c>
    </row>
    <row r="12" spans="1:14" ht="12.75">
      <c r="A12" s="9">
        <v>4</v>
      </c>
      <c r="B12" s="16" t="s">
        <v>34</v>
      </c>
      <c r="C12" s="17">
        <v>17.99</v>
      </c>
      <c r="D12" s="17">
        <v>11.58</v>
      </c>
      <c r="E12" s="17">
        <v>11.58</v>
      </c>
      <c r="F12" s="18">
        <v>14.8</v>
      </c>
      <c r="G12" s="18">
        <v>14.8</v>
      </c>
      <c r="H12" s="12">
        <f>(D12*G12+E12*(F12-G12))-C12*F12</f>
        <v>-94.868</v>
      </c>
      <c r="I12" s="17">
        <v>10</v>
      </c>
      <c r="J12" s="17" t="s">
        <v>17</v>
      </c>
      <c r="K12" s="18">
        <v>4800</v>
      </c>
      <c r="L12" s="19">
        <v>97.2</v>
      </c>
      <c r="M12" s="19">
        <v>58.5</v>
      </c>
      <c r="N12" s="17" t="s">
        <v>17</v>
      </c>
    </row>
    <row r="13" spans="1:14" ht="12.75">
      <c r="A13" s="9">
        <v>5</v>
      </c>
      <c r="B13" s="16" t="s">
        <v>35</v>
      </c>
      <c r="C13" s="17">
        <v>17.99</v>
      </c>
      <c r="D13" s="17">
        <v>20.92</v>
      </c>
      <c r="E13" s="17">
        <v>20.92</v>
      </c>
      <c r="F13" s="18">
        <v>30.8</v>
      </c>
      <c r="G13" s="18">
        <v>30.8</v>
      </c>
      <c r="H13" s="12">
        <f>(D13*G13+E13*(F13-G13))-C13*F13</f>
        <v>90.24400000000003</v>
      </c>
      <c r="I13" s="17">
        <v>10</v>
      </c>
      <c r="J13" s="17" t="s">
        <v>17</v>
      </c>
      <c r="K13" s="18">
        <v>4800</v>
      </c>
      <c r="L13" s="19">
        <v>202.3</v>
      </c>
      <c r="M13" s="19">
        <v>121.8</v>
      </c>
      <c r="N13" s="17" t="s">
        <v>17</v>
      </c>
    </row>
    <row r="14" spans="1:14" ht="12.75">
      <c r="A14" s="9">
        <v>6</v>
      </c>
      <c r="B14" s="16" t="s">
        <v>36</v>
      </c>
      <c r="C14" s="17">
        <v>17.99</v>
      </c>
      <c r="D14" s="20">
        <v>21.61</v>
      </c>
      <c r="E14" s="20">
        <v>21.61</v>
      </c>
      <c r="F14" s="18">
        <v>33.2</v>
      </c>
      <c r="G14" s="18">
        <v>33.2</v>
      </c>
      <c r="H14" s="12">
        <f>(D14*G14+E14*(F14-G14))-C14*F14</f>
        <v>120.18399999999997</v>
      </c>
      <c r="I14" s="17">
        <v>10</v>
      </c>
      <c r="J14" s="17" t="s">
        <v>17</v>
      </c>
      <c r="K14" s="18">
        <v>4800</v>
      </c>
      <c r="L14" s="19">
        <v>218.1</v>
      </c>
      <c r="M14" s="19">
        <v>131.3</v>
      </c>
      <c r="N14" s="17" t="s">
        <v>17</v>
      </c>
    </row>
    <row r="15" spans="1:14" ht="12.75">
      <c r="A15" s="9">
        <v>7</v>
      </c>
      <c r="B15" s="16" t="s">
        <v>37</v>
      </c>
      <c r="C15" s="17">
        <v>17.99</v>
      </c>
      <c r="D15" s="17">
        <v>15.56</v>
      </c>
      <c r="E15" s="21">
        <v>0</v>
      </c>
      <c r="F15" s="18">
        <v>14.2</v>
      </c>
      <c r="G15" s="18">
        <v>14.2</v>
      </c>
      <c r="H15" s="12">
        <f>(D15*G15+E15*(F15-G15))-C15*F15</f>
        <v>-34.50599999999997</v>
      </c>
      <c r="I15" s="17">
        <v>10</v>
      </c>
      <c r="J15" s="17" t="s">
        <v>17</v>
      </c>
      <c r="K15" s="18">
        <v>4800</v>
      </c>
      <c r="L15" s="19">
        <v>56.2</v>
      </c>
      <c r="M15" s="19">
        <v>56.2</v>
      </c>
      <c r="N15" s="17" t="s">
        <v>17</v>
      </c>
    </row>
    <row r="16" spans="1:14" ht="12.75">
      <c r="A16" s="9">
        <v>8</v>
      </c>
      <c r="B16" s="16" t="s">
        <v>38</v>
      </c>
      <c r="C16" s="17">
        <v>17.99</v>
      </c>
      <c r="D16" s="17">
        <v>15.56</v>
      </c>
      <c r="E16" s="18">
        <v>0</v>
      </c>
      <c r="F16" s="18">
        <v>3.1</v>
      </c>
      <c r="G16" s="18">
        <v>3.1</v>
      </c>
      <c r="H16" s="12">
        <f>(D16*G16+E16*(F16-G16))-C16*F16</f>
        <v>-7.532999999999994</v>
      </c>
      <c r="I16" s="17">
        <v>10</v>
      </c>
      <c r="J16" s="17" t="s">
        <v>17</v>
      </c>
      <c r="K16" s="18">
        <v>4800</v>
      </c>
      <c r="L16" s="19">
        <v>12.3</v>
      </c>
      <c r="M16" s="19">
        <v>12.3</v>
      </c>
      <c r="N16" s="17" t="s">
        <v>17</v>
      </c>
    </row>
    <row r="17" spans="1:14" ht="12.75">
      <c r="A17" s="9">
        <v>9</v>
      </c>
      <c r="B17" s="16" t="s">
        <v>39</v>
      </c>
      <c r="C17" s="17">
        <v>17.99</v>
      </c>
      <c r="D17" s="17">
        <v>15.56</v>
      </c>
      <c r="E17" s="18">
        <v>0</v>
      </c>
      <c r="F17" s="18">
        <v>8.2</v>
      </c>
      <c r="G17" s="18">
        <v>8.2</v>
      </c>
      <c r="H17" s="12">
        <f>(D17*G17+E17*(F17-G17))-C17*F17</f>
        <v>-19.925999999999974</v>
      </c>
      <c r="I17" s="17">
        <v>10</v>
      </c>
      <c r="J17" s="17" t="s">
        <v>17</v>
      </c>
      <c r="K17" s="18">
        <v>4800</v>
      </c>
      <c r="L17" s="19">
        <v>32.4</v>
      </c>
      <c r="M17" s="19">
        <v>32.4</v>
      </c>
      <c r="N17" s="17" t="s">
        <v>17</v>
      </c>
    </row>
    <row r="18" spans="1:14" ht="12.75">
      <c r="A18" s="9">
        <v>10</v>
      </c>
      <c r="B18" s="16" t="s">
        <v>40</v>
      </c>
      <c r="C18" s="17">
        <v>17.99</v>
      </c>
      <c r="D18" s="17">
        <v>15.56</v>
      </c>
      <c r="E18" s="18">
        <v>0</v>
      </c>
      <c r="F18" s="18">
        <v>9</v>
      </c>
      <c r="G18" s="18">
        <v>9</v>
      </c>
      <c r="H18" s="12">
        <f>(D18*G18+E18*(F18-G18))-C18*F18</f>
        <v>-21.870000000000005</v>
      </c>
      <c r="I18" s="17">
        <v>10</v>
      </c>
      <c r="J18" s="17" t="s">
        <v>17</v>
      </c>
      <c r="K18" s="18">
        <v>4800</v>
      </c>
      <c r="L18" s="19">
        <v>35.6</v>
      </c>
      <c r="M18" s="19">
        <v>35.6</v>
      </c>
      <c r="N18" s="17" t="s">
        <v>17</v>
      </c>
    </row>
    <row r="19" spans="1:14" ht="12.75">
      <c r="A19" s="9">
        <v>11</v>
      </c>
      <c r="B19" s="16" t="s">
        <v>41</v>
      </c>
      <c r="C19" s="17">
        <v>17.99</v>
      </c>
      <c r="D19" s="17">
        <v>15.56</v>
      </c>
      <c r="E19" s="18">
        <v>0</v>
      </c>
      <c r="F19" s="18">
        <v>7</v>
      </c>
      <c r="G19" s="18">
        <v>7</v>
      </c>
      <c r="H19" s="12">
        <f>(D19*G19+E19*(F19-G19))-C19*F19</f>
        <v>-17.00999999999999</v>
      </c>
      <c r="I19" s="17">
        <v>10</v>
      </c>
      <c r="J19" s="17" t="s">
        <v>17</v>
      </c>
      <c r="K19" s="18">
        <v>4800</v>
      </c>
      <c r="L19" s="19">
        <v>27.7</v>
      </c>
      <c r="M19" s="19">
        <v>27.7</v>
      </c>
      <c r="N19" s="17" t="s">
        <v>17</v>
      </c>
    </row>
    <row r="20" spans="1:14" ht="12.75">
      <c r="A20" s="9">
        <v>12</v>
      </c>
      <c r="B20" s="16" t="s">
        <v>42</v>
      </c>
      <c r="C20" s="17">
        <v>17.99</v>
      </c>
      <c r="D20" s="17">
        <v>15.56</v>
      </c>
      <c r="E20" s="18">
        <v>0</v>
      </c>
      <c r="F20" s="18">
        <v>5.6</v>
      </c>
      <c r="G20" s="18">
        <v>5.6</v>
      </c>
      <c r="H20" s="12">
        <f>(D20*G20+E20*(F20-G20))-C20*F20</f>
        <v>-13.60799999999999</v>
      </c>
      <c r="I20" s="17">
        <v>10</v>
      </c>
      <c r="J20" s="17" t="s">
        <v>17</v>
      </c>
      <c r="K20" s="18">
        <v>4800</v>
      </c>
      <c r="L20" s="19">
        <v>22.2</v>
      </c>
      <c r="M20" s="19">
        <v>22.2</v>
      </c>
      <c r="N20" s="17" t="s">
        <v>17</v>
      </c>
    </row>
    <row r="21" spans="1:14" ht="12.75">
      <c r="A21" s="9">
        <v>13</v>
      </c>
      <c r="B21" s="16" t="s">
        <v>43</v>
      </c>
      <c r="C21" s="17">
        <v>17.99</v>
      </c>
      <c r="D21" s="17">
        <v>15.56</v>
      </c>
      <c r="E21" s="18">
        <v>0</v>
      </c>
      <c r="F21" s="18">
        <v>6</v>
      </c>
      <c r="G21" s="18">
        <v>6</v>
      </c>
      <c r="H21" s="12">
        <f>(D21*G21+E21*(F21-G21))-C21*F21</f>
        <v>-14.579999999999998</v>
      </c>
      <c r="I21" s="17">
        <v>10</v>
      </c>
      <c r="J21" s="17" t="s">
        <v>17</v>
      </c>
      <c r="K21" s="18">
        <v>4800</v>
      </c>
      <c r="L21" s="19">
        <v>23.7</v>
      </c>
      <c r="M21" s="19">
        <v>23.7</v>
      </c>
      <c r="N21" s="17" t="s">
        <v>17</v>
      </c>
    </row>
    <row r="22" spans="1:14" ht="12.75">
      <c r="A22" s="9">
        <v>14</v>
      </c>
      <c r="B22" s="16" t="s">
        <v>44</v>
      </c>
      <c r="C22" s="17">
        <v>17.99</v>
      </c>
      <c r="D22" s="17">
        <v>15.56</v>
      </c>
      <c r="E22" s="18">
        <v>0</v>
      </c>
      <c r="F22" s="18">
        <v>4.8</v>
      </c>
      <c r="G22" s="18">
        <v>4.8</v>
      </c>
      <c r="H22" s="12">
        <f>(D22*G22+E22*(F22-G22))-C22*F22</f>
        <v>-11.663999999999987</v>
      </c>
      <c r="I22" s="17">
        <v>10</v>
      </c>
      <c r="J22" s="17" t="s">
        <v>17</v>
      </c>
      <c r="K22" s="18">
        <v>4800</v>
      </c>
      <c r="L22" s="19">
        <v>19.9</v>
      </c>
      <c r="M22" s="19">
        <v>19.9</v>
      </c>
      <c r="N22" s="17" t="s">
        <v>17</v>
      </c>
    </row>
    <row r="23" spans="1:14" ht="12.75">
      <c r="A23" s="9">
        <v>15</v>
      </c>
      <c r="B23" s="16" t="s">
        <v>45</v>
      </c>
      <c r="C23" s="17">
        <v>17.99</v>
      </c>
      <c r="D23" s="20">
        <v>15.56</v>
      </c>
      <c r="E23" s="18">
        <v>0</v>
      </c>
      <c r="F23" s="18">
        <v>9</v>
      </c>
      <c r="G23" s="18">
        <v>9</v>
      </c>
      <c r="H23" s="12">
        <f>(D23*G23+E23*(F23-G23))-C23*F23</f>
        <v>-21.870000000000005</v>
      </c>
      <c r="I23" s="17">
        <v>10</v>
      </c>
      <c r="J23" s="17" t="s">
        <v>17</v>
      </c>
      <c r="K23" s="18">
        <v>4800</v>
      </c>
      <c r="L23" s="19">
        <v>35.8</v>
      </c>
      <c r="M23" s="19">
        <v>35.8</v>
      </c>
      <c r="N23" s="17" t="s">
        <v>17</v>
      </c>
    </row>
    <row r="24" spans="1:14" ht="12.75">
      <c r="A24" s="22" t="s">
        <v>46</v>
      </c>
      <c r="B24" s="22"/>
      <c r="C24" s="23"/>
      <c r="D24" s="23"/>
      <c r="E24" s="23"/>
      <c r="F24" s="18">
        <f>SUM(F9:F23)</f>
        <v>468.4</v>
      </c>
      <c r="G24" s="18">
        <f>SUM(G9:G23)</f>
        <v>451.5</v>
      </c>
      <c r="H24" s="12">
        <f>SUM(H9:H23)</f>
        <v>-1387.6919999999998</v>
      </c>
      <c r="I24" s="23"/>
      <c r="J24" s="17"/>
      <c r="K24" s="19"/>
      <c r="L24" s="19">
        <f>SUM(L9:L23)</f>
        <v>2903.2</v>
      </c>
      <c r="M24" s="19">
        <f>SUM(M9:M23)</f>
        <v>1786</v>
      </c>
      <c r="N24" s="18">
        <v>258</v>
      </c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24" t="s">
        <v>19</v>
      </c>
      <c r="C26" s="24"/>
      <c r="D26" s="24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24" t="s">
        <v>21</v>
      </c>
      <c r="C27" s="24"/>
      <c r="D27" s="24"/>
      <c r="E27" s="1"/>
      <c r="F27" s="1"/>
      <c r="G27" s="1"/>
      <c r="H27" s="1"/>
      <c r="I27" s="1"/>
      <c r="J27" s="24" t="s">
        <v>20</v>
      </c>
      <c r="K27" s="24"/>
      <c r="L27" s="24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24" t="s">
        <v>22</v>
      </c>
      <c r="C30" s="1"/>
      <c r="D30" s="1"/>
      <c r="E30" s="1"/>
      <c r="F30" s="1"/>
      <c r="G30" s="1"/>
      <c r="H30" s="1"/>
      <c r="I30" s="1"/>
      <c r="J30" s="24" t="s">
        <v>23</v>
      </c>
      <c r="K30" s="24"/>
      <c r="L30" s="24"/>
      <c r="M30" s="24"/>
      <c r="N30" s="1"/>
    </row>
  </sheetData>
  <sheetProtection selectLockedCells="1" selectUnlockedCells="1"/>
  <mergeCells count="18">
    <mergeCell ref="E2:J2"/>
    <mergeCell ref="E3:J3"/>
    <mergeCell ref="A5:A7"/>
    <mergeCell ref="B5:B7"/>
    <mergeCell ref="C5:C7"/>
    <mergeCell ref="D5:D7"/>
    <mergeCell ref="E5:E7"/>
    <mergeCell ref="F5:G5"/>
    <mergeCell ref="H5:H7"/>
    <mergeCell ref="I5:I7"/>
    <mergeCell ref="J5:J7"/>
    <mergeCell ref="K5:K7"/>
    <mergeCell ref="L5:N5"/>
    <mergeCell ref="F6:F7"/>
    <mergeCell ref="G6:G7"/>
    <mergeCell ref="L6:M6"/>
    <mergeCell ref="N6:N7"/>
    <mergeCell ref="A24:B2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N18" sqref="N18"/>
    </sheetView>
  </sheetViews>
  <sheetFormatPr defaultColWidth="12.57421875" defaultRowHeight="12.75"/>
  <cols>
    <col min="1" max="16384" width="11.57421875" style="0" customWidth="1"/>
  </cols>
  <sheetData>
    <row r="1" spans="1:16" ht="12.75">
      <c r="A1" s="1"/>
      <c r="B1" s="1"/>
      <c r="C1" s="1"/>
      <c r="D1" s="1"/>
      <c r="E1" s="1"/>
      <c r="F1" s="2" t="s">
        <v>0</v>
      </c>
      <c r="G1" s="2"/>
      <c r="H1" s="2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3" t="s">
        <v>47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 customHeight="1">
      <c r="A5" s="4" t="s">
        <v>2</v>
      </c>
      <c r="B5" s="4" t="s">
        <v>3</v>
      </c>
      <c r="C5" s="5" t="s">
        <v>48</v>
      </c>
      <c r="D5" s="5" t="s">
        <v>49</v>
      </c>
      <c r="E5" s="5" t="s">
        <v>6</v>
      </c>
      <c r="F5" s="5" t="s">
        <v>7</v>
      </c>
      <c r="G5" s="5"/>
      <c r="H5" s="5"/>
      <c r="I5" s="5"/>
      <c r="J5" s="5" t="s">
        <v>8</v>
      </c>
      <c r="K5" s="5" t="s">
        <v>50</v>
      </c>
      <c r="L5" s="5" t="s">
        <v>10</v>
      </c>
      <c r="M5" s="6" t="s">
        <v>11</v>
      </c>
      <c r="N5" s="6"/>
      <c r="O5" s="6"/>
      <c r="P5" s="1"/>
    </row>
    <row r="6" spans="1:16" ht="12.75" customHeight="1">
      <c r="A6" s="4"/>
      <c r="B6" s="4"/>
      <c r="C6" s="5"/>
      <c r="D6" s="5"/>
      <c r="E6" s="5"/>
      <c r="F6" s="6" t="s">
        <v>12</v>
      </c>
      <c r="G6" s="5" t="s">
        <v>51</v>
      </c>
      <c r="H6" s="6" t="s">
        <v>52</v>
      </c>
      <c r="I6" s="6" t="s">
        <v>53</v>
      </c>
      <c r="J6" s="5"/>
      <c r="K6" s="5"/>
      <c r="L6" s="5"/>
      <c r="M6" s="5" t="s">
        <v>30</v>
      </c>
      <c r="N6" s="5"/>
      <c r="O6" s="5" t="s">
        <v>15</v>
      </c>
      <c r="P6" s="1"/>
    </row>
    <row r="7" spans="1:16" ht="12.75">
      <c r="A7" s="4"/>
      <c r="B7" s="4"/>
      <c r="C7" s="5"/>
      <c r="D7" s="5"/>
      <c r="E7" s="5"/>
      <c r="F7" s="6"/>
      <c r="G7" s="5"/>
      <c r="H7" s="6"/>
      <c r="I7" s="6"/>
      <c r="J7" s="5"/>
      <c r="K7" s="5"/>
      <c r="L7" s="5"/>
      <c r="M7" s="5" t="s">
        <v>12</v>
      </c>
      <c r="N7" s="5" t="s">
        <v>13</v>
      </c>
      <c r="O7" s="5"/>
      <c r="P7" s="1"/>
    </row>
    <row r="8" spans="1:16" ht="12.75">
      <c r="A8" s="7">
        <v>1</v>
      </c>
      <c r="B8" s="7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1"/>
    </row>
    <row r="9" spans="1:16" ht="12.75">
      <c r="A9" s="9">
        <v>1</v>
      </c>
      <c r="B9" s="16" t="s">
        <v>16</v>
      </c>
      <c r="C9" s="20">
        <v>96.42</v>
      </c>
      <c r="D9" s="20">
        <v>79.53</v>
      </c>
      <c r="E9" s="20">
        <v>79.53</v>
      </c>
      <c r="F9" s="20">
        <v>8.09</v>
      </c>
      <c r="G9" s="20">
        <v>5.92</v>
      </c>
      <c r="H9" s="20">
        <v>1.77</v>
      </c>
      <c r="I9" s="18">
        <v>0.4</v>
      </c>
      <c r="J9" s="25">
        <f>(G9*D9+(H9+I9)*E9)-F9*C9</f>
        <v>-136.64009999999996</v>
      </c>
      <c r="K9" s="17" t="s">
        <v>17</v>
      </c>
      <c r="L9" s="18">
        <v>4800</v>
      </c>
      <c r="M9" s="18">
        <v>320.7</v>
      </c>
      <c r="N9" s="17">
        <v>72.5</v>
      </c>
      <c r="O9" s="17" t="s">
        <v>17</v>
      </c>
      <c r="P9" s="1"/>
    </row>
    <row r="10" spans="1:16" ht="12.75">
      <c r="A10" s="26">
        <v>2</v>
      </c>
      <c r="B10" s="27" t="s">
        <v>38</v>
      </c>
      <c r="C10" s="20">
        <v>96.42</v>
      </c>
      <c r="D10" s="17">
        <v>90.56</v>
      </c>
      <c r="E10" s="17">
        <v>0</v>
      </c>
      <c r="F10" s="17">
        <v>0.48</v>
      </c>
      <c r="G10" s="17">
        <v>0.48</v>
      </c>
      <c r="H10" s="20">
        <v>0</v>
      </c>
      <c r="I10" s="20">
        <v>0</v>
      </c>
      <c r="J10" s="25">
        <f>(G10*D10+(H10+I10)*E10)-F10*C10</f>
        <v>-2.8127999999999957</v>
      </c>
      <c r="K10" s="17" t="s">
        <v>17</v>
      </c>
      <c r="L10" s="18">
        <v>4800</v>
      </c>
      <c r="M10" s="17">
        <v>19.9</v>
      </c>
      <c r="N10" s="17">
        <v>19.9</v>
      </c>
      <c r="O10" s="17" t="s">
        <v>17</v>
      </c>
      <c r="P10" s="1"/>
    </row>
    <row r="11" spans="1:16" ht="12.75">
      <c r="A11" s="26">
        <v>3</v>
      </c>
      <c r="B11" s="27" t="s">
        <v>54</v>
      </c>
      <c r="C11" s="20">
        <v>96.42</v>
      </c>
      <c r="D11" s="17">
        <v>90.56</v>
      </c>
      <c r="E11" s="17">
        <v>0</v>
      </c>
      <c r="F11" s="17">
        <v>0.44</v>
      </c>
      <c r="G11" s="17">
        <v>0.44</v>
      </c>
      <c r="H11" s="20">
        <v>0</v>
      </c>
      <c r="I11" s="20">
        <v>0</v>
      </c>
      <c r="J11" s="25">
        <f>(G11*D11+(H11+I11)*E11)-F11*C11</f>
        <v>-2.578399999999995</v>
      </c>
      <c r="K11" s="17" t="s">
        <v>17</v>
      </c>
      <c r="L11" s="18">
        <v>4800</v>
      </c>
      <c r="M11" s="17">
        <v>18.4</v>
      </c>
      <c r="N11" s="17">
        <v>18.5</v>
      </c>
      <c r="O11" s="17" t="s">
        <v>17</v>
      </c>
      <c r="P11" s="1"/>
    </row>
    <row r="12" spans="1:16" ht="12.75">
      <c r="A12" s="26">
        <v>4</v>
      </c>
      <c r="B12" s="27" t="s">
        <v>37</v>
      </c>
      <c r="C12" s="20">
        <v>96.42</v>
      </c>
      <c r="D12" s="17">
        <v>90.56</v>
      </c>
      <c r="E12" s="17">
        <v>0</v>
      </c>
      <c r="F12" s="17">
        <v>0.19</v>
      </c>
      <c r="G12" s="17">
        <v>0.19</v>
      </c>
      <c r="H12" s="20">
        <v>0</v>
      </c>
      <c r="I12" s="20">
        <v>0</v>
      </c>
      <c r="J12" s="25">
        <f>(G12*D12+(H12+I12)*E12)-F12*C12</f>
        <v>-1.1133999999999986</v>
      </c>
      <c r="K12" s="17" t="s">
        <v>17</v>
      </c>
      <c r="L12" s="18">
        <v>4800</v>
      </c>
      <c r="M12" s="17">
        <v>6.4</v>
      </c>
      <c r="N12" s="17">
        <v>6.4</v>
      </c>
      <c r="O12" s="17" t="s">
        <v>17</v>
      </c>
      <c r="P12" s="1"/>
    </row>
    <row r="13" spans="1:16" ht="12.75">
      <c r="A13" s="26">
        <v>5</v>
      </c>
      <c r="B13" s="27" t="s">
        <v>41</v>
      </c>
      <c r="C13" s="20">
        <v>96.42</v>
      </c>
      <c r="D13" s="17">
        <v>90.56</v>
      </c>
      <c r="E13" s="17">
        <v>0</v>
      </c>
      <c r="F13" s="17">
        <v>0.23</v>
      </c>
      <c r="G13" s="17">
        <v>0.23</v>
      </c>
      <c r="H13" s="20">
        <v>0</v>
      </c>
      <c r="I13" s="20">
        <v>0</v>
      </c>
      <c r="J13" s="25">
        <f>(G13*D13+(H13+I13)*E13)-F13*C13</f>
        <v>-1.3477999999999994</v>
      </c>
      <c r="K13" s="17" t="s">
        <v>17</v>
      </c>
      <c r="L13" s="18">
        <v>4800</v>
      </c>
      <c r="M13" s="17">
        <v>6.9</v>
      </c>
      <c r="N13" s="17">
        <v>6.9</v>
      </c>
      <c r="O13" s="17" t="s">
        <v>17</v>
      </c>
      <c r="P13" s="1"/>
    </row>
    <row r="14" spans="1:16" ht="12.75">
      <c r="A14" s="26">
        <v>6</v>
      </c>
      <c r="B14" s="27" t="s">
        <v>43</v>
      </c>
      <c r="C14" s="20">
        <v>96.42</v>
      </c>
      <c r="D14" s="17">
        <v>90.56</v>
      </c>
      <c r="E14" s="17">
        <v>0</v>
      </c>
      <c r="F14" s="17">
        <v>0.29000000000000004</v>
      </c>
      <c r="G14" s="17">
        <v>0.29000000000000004</v>
      </c>
      <c r="H14" s="20">
        <v>0</v>
      </c>
      <c r="I14" s="20">
        <v>0</v>
      </c>
      <c r="J14" s="25">
        <f>(G14*D14+(H14+I14)*E14)-F14*C14</f>
        <v>-1.6994000000000007</v>
      </c>
      <c r="K14" s="17" t="s">
        <v>17</v>
      </c>
      <c r="L14" s="18">
        <v>4800</v>
      </c>
      <c r="M14" s="17">
        <v>8.2</v>
      </c>
      <c r="N14" s="17">
        <v>8.2</v>
      </c>
      <c r="O14" s="17" t="s">
        <v>17</v>
      </c>
      <c r="P14" s="1"/>
    </row>
    <row r="15" spans="1:16" ht="12.75">
      <c r="A15" s="26">
        <v>7</v>
      </c>
      <c r="B15" s="27" t="s">
        <v>40</v>
      </c>
      <c r="C15" s="20">
        <v>96.42</v>
      </c>
      <c r="D15" s="17">
        <v>90.56</v>
      </c>
      <c r="E15" s="17">
        <v>0</v>
      </c>
      <c r="F15" s="17">
        <v>0.24</v>
      </c>
      <c r="G15" s="17">
        <v>0.24</v>
      </c>
      <c r="H15" s="20">
        <v>0</v>
      </c>
      <c r="I15" s="20">
        <v>0</v>
      </c>
      <c r="J15" s="25">
        <f>(G15*D15+(H15+I15)*E15)-F15*C15</f>
        <v>-1.4063999999999979</v>
      </c>
      <c r="K15" s="17" t="s">
        <v>17</v>
      </c>
      <c r="L15" s="18">
        <v>4800</v>
      </c>
      <c r="M15" s="17">
        <v>6.9</v>
      </c>
      <c r="N15" s="17">
        <v>6.9</v>
      </c>
      <c r="O15" s="17" t="s">
        <v>17</v>
      </c>
      <c r="P15" s="1"/>
    </row>
    <row r="16" spans="1:16" ht="12.75">
      <c r="A16" s="27"/>
      <c r="B16" s="27" t="s">
        <v>46</v>
      </c>
      <c r="C16" s="28"/>
      <c r="D16" s="28"/>
      <c r="E16" s="28"/>
      <c r="F16" s="20">
        <f>SUM(F9:F15)</f>
        <v>9.959999999999999</v>
      </c>
      <c r="G16" s="20">
        <f>SUM(G9:G15)</f>
        <v>7.79</v>
      </c>
      <c r="H16" s="20">
        <f>SUM(H9:H15)</f>
        <v>1.77</v>
      </c>
      <c r="I16" s="20">
        <f>SUM(I9:I15)</f>
        <v>0.4</v>
      </c>
      <c r="J16" s="20">
        <f>SUM(J9:J15)</f>
        <v>-147.59829999999994</v>
      </c>
      <c r="K16" s="28"/>
      <c r="L16" s="28"/>
      <c r="M16" s="18">
        <f>SUM(M9:M15)</f>
        <v>387.4</v>
      </c>
      <c r="N16" s="18">
        <f>SUM(N9:N15)</f>
        <v>139.3</v>
      </c>
      <c r="O16" s="17" t="s">
        <v>17</v>
      </c>
      <c r="P16" s="1"/>
    </row>
    <row r="17" spans="1:16" ht="12.75">
      <c r="A17" s="1"/>
      <c r="B17" s="24" t="s">
        <v>19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1"/>
      <c r="N17" s="1"/>
      <c r="O17" s="1"/>
      <c r="P17" s="1"/>
    </row>
    <row r="18" spans="1:16" ht="12.75">
      <c r="A18" s="1"/>
      <c r="B18" s="24" t="s">
        <v>21</v>
      </c>
      <c r="C18" s="24"/>
      <c r="D18" s="24"/>
      <c r="E18" s="24"/>
      <c r="F18" s="24"/>
      <c r="G18" s="24"/>
      <c r="H18" s="24"/>
      <c r="I18" s="24"/>
      <c r="J18" s="24"/>
      <c r="K18" s="24" t="s">
        <v>20</v>
      </c>
      <c r="L18" s="24"/>
      <c r="M18" s="1"/>
      <c r="N18" s="1"/>
      <c r="O18" s="1"/>
      <c r="P18" s="1"/>
    </row>
    <row r="19" spans="1:16" ht="12.75">
      <c r="A19" s="1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1"/>
      <c r="N19" s="1"/>
      <c r="O19" s="1"/>
      <c r="P19" s="1"/>
    </row>
    <row r="20" spans="1:16" ht="12.75">
      <c r="A20" s="1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"/>
      <c r="N20" s="1"/>
      <c r="O20" s="1"/>
      <c r="P20" s="1"/>
    </row>
    <row r="21" spans="1:16" ht="12.75">
      <c r="A21" s="1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"/>
      <c r="N21" s="1"/>
      <c r="O21" s="1"/>
      <c r="P21" s="1"/>
    </row>
    <row r="22" spans="1:16" ht="12.75">
      <c r="A22" s="1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"/>
      <c r="N22" s="1"/>
      <c r="O22" s="1"/>
      <c r="P22" s="1"/>
    </row>
    <row r="23" spans="1:16" ht="12.75">
      <c r="A23" s="1"/>
      <c r="B23" s="24" t="s">
        <v>22</v>
      </c>
      <c r="C23" s="24"/>
      <c r="D23" s="24"/>
      <c r="E23" s="24"/>
      <c r="F23" s="24"/>
      <c r="G23" s="24"/>
      <c r="H23" s="24"/>
      <c r="I23" s="24"/>
      <c r="J23" s="24"/>
      <c r="K23" s="24" t="s">
        <v>23</v>
      </c>
      <c r="L23" s="24"/>
      <c r="M23" s="1"/>
      <c r="N23" s="1"/>
      <c r="O23" s="1"/>
      <c r="P23" s="1"/>
    </row>
  </sheetData>
  <sheetProtection selectLockedCells="1" selectUnlockedCells="1"/>
  <mergeCells count="16">
    <mergeCell ref="A5:A7"/>
    <mergeCell ref="B5:B7"/>
    <mergeCell ref="C5:C7"/>
    <mergeCell ref="D5:D7"/>
    <mergeCell ref="E5:E7"/>
    <mergeCell ref="F5:I5"/>
    <mergeCell ref="J5:J7"/>
    <mergeCell ref="K5:K7"/>
    <mergeCell ref="L5:L7"/>
    <mergeCell ref="M5:O5"/>
    <mergeCell ref="F6:F7"/>
    <mergeCell ref="G6:G7"/>
    <mergeCell ref="H6:H7"/>
    <mergeCell ref="I6:I7"/>
    <mergeCell ref="M6:N6"/>
    <mergeCell ref="O6:O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1"/>
      <c r="C1" s="1"/>
      <c r="D1" s="1"/>
      <c r="E1" s="3" t="s">
        <v>24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5" t="s">
        <v>25</v>
      </c>
      <c r="F2" s="15"/>
      <c r="G2" s="15"/>
      <c r="H2" s="15"/>
      <c r="I2" s="15"/>
      <c r="J2" s="15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5" t="s">
        <v>26</v>
      </c>
      <c r="F3" s="15"/>
      <c r="G3" s="15"/>
      <c r="H3" s="15"/>
      <c r="I3" s="15"/>
      <c r="J3" s="15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 customHeight="1">
      <c r="A5" s="4" t="s">
        <v>2</v>
      </c>
      <c r="B5" s="4" t="s">
        <v>3</v>
      </c>
      <c r="C5" s="4" t="s">
        <v>55</v>
      </c>
      <c r="D5" s="4" t="s">
        <v>5</v>
      </c>
      <c r="E5" s="4" t="s">
        <v>6</v>
      </c>
      <c r="F5" s="4" t="s">
        <v>7</v>
      </c>
      <c r="G5" s="4"/>
      <c r="H5" s="4" t="s">
        <v>8</v>
      </c>
      <c r="I5" s="4" t="s">
        <v>56</v>
      </c>
      <c r="J5" s="4" t="s">
        <v>57</v>
      </c>
      <c r="K5" s="4" t="s">
        <v>10</v>
      </c>
      <c r="L5" s="29" t="s">
        <v>11</v>
      </c>
      <c r="M5" s="29"/>
      <c r="N5" s="29"/>
      <c r="O5" s="6"/>
    </row>
    <row r="6" spans="1:15" ht="12.75" customHeight="1">
      <c r="A6" s="4"/>
      <c r="B6" s="4"/>
      <c r="C6" s="4"/>
      <c r="D6" s="4"/>
      <c r="E6" s="4"/>
      <c r="F6" s="29" t="s">
        <v>12</v>
      </c>
      <c r="G6" s="4" t="s">
        <v>13</v>
      </c>
      <c r="H6" s="4"/>
      <c r="I6" s="4"/>
      <c r="J6" s="4"/>
      <c r="K6" s="4"/>
      <c r="L6" s="4" t="s">
        <v>30</v>
      </c>
      <c r="M6" s="4"/>
      <c r="N6" s="4" t="s">
        <v>31</v>
      </c>
      <c r="O6" s="5"/>
    </row>
    <row r="7" spans="1:15" ht="12.75">
      <c r="A7" s="4"/>
      <c r="B7" s="4"/>
      <c r="C7" s="4"/>
      <c r="D7" s="4"/>
      <c r="E7" s="4"/>
      <c r="F7" s="29"/>
      <c r="G7" s="4"/>
      <c r="H7" s="4"/>
      <c r="I7" s="4"/>
      <c r="J7" s="4"/>
      <c r="K7" s="4"/>
      <c r="L7" s="4" t="s">
        <v>12</v>
      </c>
      <c r="M7" s="4" t="s">
        <v>13</v>
      </c>
      <c r="N7" s="4"/>
      <c r="O7" s="5"/>
    </row>
    <row r="8" spans="1:15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8"/>
    </row>
    <row r="9" spans="1:15" ht="12.75">
      <c r="A9" s="9">
        <v>1</v>
      </c>
      <c r="B9" s="16" t="s">
        <v>58</v>
      </c>
      <c r="C9" s="17">
        <v>17.99</v>
      </c>
      <c r="D9" s="17">
        <v>14.7</v>
      </c>
      <c r="E9" s="18">
        <v>0</v>
      </c>
      <c r="F9" s="17">
        <v>9.5</v>
      </c>
      <c r="G9" s="17">
        <v>9.3</v>
      </c>
      <c r="H9" s="20">
        <f>-(C9-D9)*F9</f>
        <v>-31.254999999999992</v>
      </c>
      <c r="I9" s="17">
        <v>10</v>
      </c>
      <c r="J9" s="30">
        <f>D9/C9*100</f>
        <v>81.71206225680933</v>
      </c>
      <c r="K9" s="19">
        <v>4800</v>
      </c>
      <c r="L9" s="17">
        <v>64.5</v>
      </c>
      <c r="M9" s="18">
        <v>64.5</v>
      </c>
      <c r="N9" s="17" t="s">
        <v>17</v>
      </c>
      <c r="O9" s="17"/>
    </row>
    <row r="10" spans="1:15" ht="12.75">
      <c r="A10" s="31"/>
      <c r="B10" s="32" t="s">
        <v>46</v>
      </c>
      <c r="C10" s="33"/>
      <c r="D10" s="23"/>
      <c r="E10" s="23"/>
      <c r="F10" s="18">
        <f>SUM(F9:F9)</f>
        <v>9.5</v>
      </c>
      <c r="G10" s="18">
        <f>SUM(G9:G9)</f>
        <v>9.3</v>
      </c>
      <c r="H10" s="20">
        <f>SUM(H9:H9)</f>
        <v>-31.254999999999992</v>
      </c>
      <c r="I10" s="23"/>
      <c r="J10" s="34"/>
      <c r="K10" s="35"/>
      <c r="L10" s="17">
        <f>L9</f>
        <v>64.5</v>
      </c>
      <c r="M10" s="18">
        <f>M9</f>
        <v>64.5</v>
      </c>
      <c r="N10" s="18">
        <v>146.1</v>
      </c>
      <c r="O10" s="17"/>
    </row>
    <row r="11" spans="1:15" ht="12.75">
      <c r="A11" s="1"/>
      <c r="B11" s="1"/>
      <c r="C11" s="36"/>
      <c r="D11" s="36"/>
      <c r="E11" s="36"/>
      <c r="F11" s="1"/>
      <c r="G11" s="1"/>
      <c r="H11" s="37"/>
      <c r="I11" s="1"/>
      <c r="J11" s="1"/>
      <c r="K11" s="1"/>
      <c r="L11" s="1" t="s">
        <v>18</v>
      </c>
      <c r="M11" s="1"/>
      <c r="N11" s="1"/>
      <c r="O11" s="17"/>
    </row>
    <row r="12" spans="1:15" ht="12.75">
      <c r="A12" s="1"/>
      <c r="B12" s="1"/>
      <c r="C12" s="3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7"/>
    </row>
    <row r="13" spans="1:15" ht="12.75">
      <c r="A13" s="1"/>
      <c r="B13" s="1"/>
      <c r="C13" s="1"/>
      <c r="D13" s="1"/>
      <c r="E13" s="1"/>
      <c r="F13" s="38"/>
      <c r="G13" s="1"/>
      <c r="H13" s="37"/>
      <c r="I13" s="1"/>
      <c r="J13" s="1"/>
      <c r="K13" s="1"/>
      <c r="L13" s="1"/>
      <c r="M13" s="1"/>
      <c r="N13" s="1"/>
      <c r="O13" s="17"/>
    </row>
    <row r="14" spans="1:15" ht="12.75">
      <c r="A14" s="1"/>
      <c r="B14" s="1" t="s">
        <v>19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7"/>
    </row>
    <row r="15" spans="1:15" ht="12.75">
      <c r="A15" s="1"/>
      <c r="B15" s="1" t="s">
        <v>59</v>
      </c>
      <c r="C15" s="1"/>
      <c r="D15" s="1"/>
      <c r="E15" s="1"/>
      <c r="F15" s="1"/>
      <c r="G15" s="1"/>
      <c r="H15" s="37"/>
      <c r="I15" s="1" t="s">
        <v>20</v>
      </c>
      <c r="J15" s="1"/>
      <c r="K15" s="1"/>
      <c r="L15" s="1"/>
      <c r="M15" s="1"/>
      <c r="N15" s="1"/>
      <c r="O15" s="17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7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22</v>
      </c>
      <c r="C20" s="1"/>
      <c r="D20" s="1"/>
      <c r="E20" s="1"/>
      <c r="F20" s="1"/>
      <c r="G20" s="1"/>
      <c r="H20" s="1"/>
      <c r="I20" s="1" t="s">
        <v>23</v>
      </c>
      <c r="J20" s="1"/>
      <c r="K20" s="1"/>
      <c r="L20" s="1"/>
      <c r="M20" s="1"/>
      <c r="N20" s="1"/>
      <c r="O20" s="1"/>
    </row>
    <row r="21" spans="1:15" ht="12.75">
      <c r="A21" s="1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"/>
      <c r="N21" s="1"/>
      <c r="O21" s="1"/>
    </row>
    <row r="22" spans="1:15" ht="12.75">
      <c r="A22" s="1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"/>
      <c r="N22" s="1"/>
      <c r="O22" s="1"/>
    </row>
    <row r="23" spans="1:15" ht="12.75">
      <c r="A23" s="1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1"/>
      <c r="N23" s="1"/>
      <c r="O23" s="1"/>
    </row>
  </sheetData>
  <sheetProtection selectLockedCells="1" selectUnlockedCells="1"/>
  <mergeCells count="18">
    <mergeCell ref="E2:J2"/>
    <mergeCell ref="E3:J3"/>
    <mergeCell ref="A5:A7"/>
    <mergeCell ref="B5:B7"/>
    <mergeCell ref="C5:C7"/>
    <mergeCell ref="D5:D7"/>
    <mergeCell ref="E5:E7"/>
    <mergeCell ref="F5:G5"/>
    <mergeCell ref="H5:H7"/>
    <mergeCell ref="I5:I7"/>
    <mergeCell ref="J5:J7"/>
    <mergeCell ref="K5:K7"/>
    <mergeCell ref="L5:N5"/>
    <mergeCell ref="F6:F7"/>
    <mergeCell ref="G6:G7"/>
    <mergeCell ref="L6:M6"/>
    <mergeCell ref="N6:N7"/>
    <mergeCell ref="C11:E1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14" ht="12.75">
      <c r="A1" s="1"/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3" t="s">
        <v>47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>
      <c r="A5" s="4" t="s">
        <v>2</v>
      </c>
      <c r="B5" s="4" t="s">
        <v>3</v>
      </c>
      <c r="C5" s="4" t="s">
        <v>55</v>
      </c>
      <c r="D5" s="4" t="s">
        <v>5</v>
      </c>
      <c r="E5" s="4" t="s">
        <v>6</v>
      </c>
      <c r="F5" s="4" t="s">
        <v>7</v>
      </c>
      <c r="G5" s="4"/>
      <c r="H5" s="4" t="s">
        <v>8</v>
      </c>
      <c r="I5" s="4" t="s">
        <v>57</v>
      </c>
      <c r="J5" s="4" t="s">
        <v>10</v>
      </c>
      <c r="K5" s="29" t="s">
        <v>11</v>
      </c>
      <c r="L5" s="29"/>
      <c r="M5" s="29"/>
      <c r="N5" s="1"/>
    </row>
    <row r="6" spans="1:14" ht="12.75" customHeight="1">
      <c r="A6" s="4"/>
      <c r="B6" s="4"/>
      <c r="C6" s="4"/>
      <c r="D6" s="4"/>
      <c r="E6" s="4"/>
      <c r="F6" s="29" t="s">
        <v>12</v>
      </c>
      <c r="G6" s="4" t="s">
        <v>13</v>
      </c>
      <c r="H6" s="4"/>
      <c r="I6" s="4"/>
      <c r="J6" s="4"/>
      <c r="K6" s="4" t="s">
        <v>14</v>
      </c>
      <c r="L6" s="4"/>
      <c r="M6" s="4" t="s">
        <v>31</v>
      </c>
      <c r="N6" s="1"/>
    </row>
    <row r="7" spans="1:14" ht="12.75">
      <c r="A7" s="4"/>
      <c r="B7" s="4"/>
      <c r="C7" s="4"/>
      <c r="D7" s="4"/>
      <c r="E7" s="4"/>
      <c r="F7" s="29"/>
      <c r="G7" s="4"/>
      <c r="H7" s="4"/>
      <c r="I7" s="4"/>
      <c r="J7" s="4"/>
      <c r="K7" s="4" t="s">
        <v>12</v>
      </c>
      <c r="L7" s="4" t="s">
        <v>60</v>
      </c>
      <c r="M7" s="4"/>
      <c r="N7" s="1"/>
    </row>
    <row r="8" spans="1:14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1"/>
    </row>
    <row r="9" spans="1:14" ht="12.75">
      <c r="A9" s="9">
        <v>1</v>
      </c>
      <c r="B9" s="39" t="s">
        <v>58</v>
      </c>
      <c r="C9" s="40">
        <v>144.74</v>
      </c>
      <c r="D9" s="40">
        <v>116.29</v>
      </c>
      <c r="E9" s="41">
        <v>0</v>
      </c>
      <c r="F9" s="11"/>
      <c r="G9" s="11"/>
      <c r="H9" s="41">
        <f>(G9*(D9-C9))+((F9-G9)*(E9-C9))</f>
        <v>0</v>
      </c>
      <c r="I9" s="13">
        <v>0.98</v>
      </c>
      <c r="J9" s="11"/>
      <c r="K9" s="41"/>
      <c r="L9" s="41"/>
      <c r="M9" s="11" t="s">
        <v>17</v>
      </c>
      <c r="N9" s="1"/>
    </row>
    <row r="10" spans="1:14" ht="12.75">
      <c r="A10" s="42" t="s">
        <v>46</v>
      </c>
      <c r="B10" s="43"/>
      <c r="C10" s="28"/>
      <c r="D10" s="28"/>
      <c r="E10" s="28"/>
      <c r="F10" s="17">
        <f>SUM(F9:F9)</f>
        <v>0</v>
      </c>
      <c r="G10" s="17">
        <f>SUM(G9:G9)</f>
        <v>0</v>
      </c>
      <c r="H10" s="18">
        <f>SUM(H9:H9)</f>
        <v>0</v>
      </c>
      <c r="I10" s="28"/>
      <c r="J10" s="28"/>
      <c r="K10" s="17"/>
      <c r="L10" s="18"/>
      <c r="M10" s="11" t="s">
        <v>17</v>
      </c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 t="s">
        <v>18</v>
      </c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 t="s">
        <v>19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 t="s">
        <v>21</v>
      </c>
      <c r="C18" s="1"/>
      <c r="D18" s="1"/>
      <c r="E18" s="1"/>
      <c r="F18" s="1"/>
      <c r="G18" s="1"/>
      <c r="H18" s="1"/>
      <c r="I18" s="1" t="s">
        <v>20</v>
      </c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 t="s">
        <v>22</v>
      </c>
      <c r="C24" s="1"/>
      <c r="D24" s="1"/>
      <c r="E24" s="1"/>
      <c r="F24" s="1"/>
      <c r="G24" s="1"/>
      <c r="H24" s="1"/>
      <c r="I24" s="1" t="s">
        <v>23</v>
      </c>
      <c r="J24" s="1"/>
      <c r="K24" s="1"/>
      <c r="L24" s="1"/>
      <c r="M24" s="1"/>
      <c r="N24" s="1"/>
    </row>
  </sheetData>
  <sheetProtection selectLockedCells="1" selectUnlockedCells="1"/>
  <mergeCells count="14">
    <mergeCell ref="A5:A7"/>
    <mergeCell ref="B5:B7"/>
    <mergeCell ref="C5:C7"/>
    <mergeCell ref="D5:D7"/>
    <mergeCell ref="E5:E7"/>
    <mergeCell ref="F5:G5"/>
    <mergeCell ref="H5:H7"/>
    <mergeCell ref="I5:I7"/>
    <mergeCell ref="J5:J7"/>
    <mergeCell ref="K5:M5"/>
    <mergeCell ref="F6:F7"/>
    <mergeCell ref="G6:G7"/>
    <mergeCell ref="K6:L6"/>
    <mergeCell ref="M6:M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14" ht="12.75">
      <c r="A1" s="1"/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3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/>
      <c r="H5" s="5" t="s">
        <v>8</v>
      </c>
      <c r="I5" s="5" t="s">
        <v>9</v>
      </c>
      <c r="J5" s="5" t="s">
        <v>10</v>
      </c>
      <c r="K5" s="6" t="s">
        <v>11</v>
      </c>
      <c r="L5" s="6"/>
      <c r="M5" s="6"/>
      <c r="N5" s="1"/>
    </row>
    <row r="6" spans="1:14" ht="12.75" customHeight="1">
      <c r="A6" s="4"/>
      <c r="B6" s="4"/>
      <c r="C6" s="5"/>
      <c r="D6" s="5"/>
      <c r="E6" s="5"/>
      <c r="F6" s="6" t="s">
        <v>12</v>
      </c>
      <c r="G6" s="5" t="s">
        <v>13</v>
      </c>
      <c r="H6" s="5"/>
      <c r="I6" s="5"/>
      <c r="J6" s="5"/>
      <c r="K6" s="5" t="s">
        <v>14</v>
      </c>
      <c r="L6" s="5"/>
      <c r="M6" s="5" t="s">
        <v>15</v>
      </c>
      <c r="N6" s="1"/>
    </row>
    <row r="7" spans="1:14" ht="12.75">
      <c r="A7" s="4"/>
      <c r="B7" s="4"/>
      <c r="C7" s="5"/>
      <c r="D7" s="5"/>
      <c r="E7" s="5"/>
      <c r="F7" s="6"/>
      <c r="G7" s="5"/>
      <c r="H7" s="5"/>
      <c r="I7" s="5"/>
      <c r="J7" s="5"/>
      <c r="K7" s="5" t="s">
        <v>12</v>
      </c>
      <c r="L7" s="5" t="s">
        <v>13</v>
      </c>
      <c r="M7" s="5"/>
      <c r="N7" s="1"/>
    </row>
    <row r="8" spans="1:14" ht="12.75">
      <c r="A8" s="7">
        <v>1</v>
      </c>
      <c r="B8" s="7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1"/>
    </row>
    <row r="9" spans="1:14" ht="12.75">
      <c r="A9" s="9">
        <v>1</v>
      </c>
      <c r="B9" s="10" t="s">
        <v>61</v>
      </c>
      <c r="C9" s="11">
        <v>24.21</v>
      </c>
      <c r="D9" s="11">
        <v>13.73</v>
      </c>
      <c r="E9" s="11">
        <v>13.73</v>
      </c>
      <c r="F9" s="11">
        <v>12.1</v>
      </c>
      <c r="G9" s="11">
        <v>5.8</v>
      </c>
      <c r="H9" s="12">
        <f>(D9-C9)*F9</f>
        <v>-126.808</v>
      </c>
      <c r="I9" s="13" t="s">
        <v>17</v>
      </c>
      <c r="J9" s="41">
        <v>4800</v>
      </c>
      <c r="K9" s="41">
        <f>18.6861*F9</f>
        <v>226.10181</v>
      </c>
      <c r="L9" s="41">
        <f>25.2302*G9</f>
        <v>146.33516</v>
      </c>
      <c r="M9" s="41" t="s">
        <v>17</v>
      </c>
      <c r="N9" s="1"/>
    </row>
    <row r="10" spans="1:14" ht="12.75">
      <c r="A10" s="9">
        <v>2</v>
      </c>
      <c r="B10" s="10" t="s">
        <v>62</v>
      </c>
      <c r="C10" s="11">
        <v>24.31</v>
      </c>
      <c r="D10" s="11">
        <v>9.68</v>
      </c>
      <c r="E10" s="11">
        <v>9.68</v>
      </c>
      <c r="F10" s="11">
        <v>2.7</v>
      </c>
      <c r="G10" s="11">
        <v>2.5</v>
      </c>
      <c r="H10" s="12">
        <f aca="true" t="shared" si="0" ref="H10:H12">(D10-C10)*F10</f>
        <v>-39.501</v>
      </c>
      <c r="I10" s="13" t="s">
        <v>17</v>
      </c>
      <c r="J10" s="41">
        <v>4800</v>
      </c>
      <c r="K10" s="41">
        <f aca="true" t="shared" si="1" ref="K10:K13">18.6861*F10</f>
        <v>50.452470000000005</v>
      </c>
      <c r="L10" s="41">
        <f aca="true" t="shared" si="2" ref="L10:L13">25.2302*G10</f>
        <v>63.0755</v>
      </c>
      <c r="M10" s="41" t="s">
        <v>17</v>
      </c>
      <c r="N10" s="1"/>
    </row>
    <row r="11" spans="1:14" ht="12.75">
      <c r="A11" s="9">
        <v>3</v>
      </c>
      <c r="B11" s="10" t="s">
        <v>63</v>
      </c>
      <c r="C11" s="11">
        <v>16.18</v>
      </c>
      <c r="D11" s="11">
        <v>3.05</v>
      </c>
      <c r="E11" s="11">
        <v>3.05</v>
      </c>
      <c r="F11" s="11">
        <v>4.7</v>
      </c>
      <c r="G11" s="41">
        <v>3.5</v>
      </c>
      <c r="H11" s="12">
        <f t="shared" si="0"/>
        <v>-61.711</v>
      </c>
      <c r="I11" s="13" t="s">
        <v>17</v>
      </c>
      <c r="J11" s="41">
        <v>4800</v>
      </c>
      <c r="K11" s="41">
        <f t="shared" si="1"/>
        <v>87.82467</v>
      </c>
      <c r="L11" s="41">
        <f t="shared" si="2"/>
        <v>88.3057</v>
      </c>
      <c r="M11" s="41" t="s">
        <v>17</v>
      </c>
      <c r="N11" s="1"/>
    </row>
    <row r="12" spans="1:14" ht="12.75">
      <c r="A12" s="9">
        <v>4</v>
      </c>
      <c r="B12" s="10" t="s">
        <v>64</v>
      </c>
      <c r="C12" s="11">
        <v>24.31</v>
      </c>
      <c r="D12" s="11">
        <v>13.73</v>
      </c>
      <c r="E12" s="11">
        <v>13.73</v>
      </c>
      <c r="F12" s="11">
        <v>1.3</v>
      </c>
      <c r="G12" s="41">
        <v>1</v>
      </c>
      <c r="H12" s="12">
        <f t="shared" si="0"/>
        <v>-13.753999999999998</v>
      </c>
      <c r="I12" s="13" t="s">
        <v>17</v>
      </c>
      <c r="J12" s="41">
        <v>4800</v>
      </c>
      <c r="K12" s="41">
        <f t="shared" si="1"/>
        <v>24.29193</v>
      </c>
      <c r="L12" s="41">
        <f t="shared" si="2"/>
        <v>25.2302</v>
      </c>
      <c r="M12" s="41" t="s">
        <v>17</v>
      </c>
      <c r="N12" s="1"/>
    </row>
    <row r="13" spans="1:14" ht="12.75">
      <c r="A13" s="9">
        <v>5</v>
      </c>
      <c r="B13" s="10" t="s">
        <v>65</v>
      </c>
      <c r="C13" s="11">
        <v>24.31</v>
      </c>
      <c r="D13" s="11">
        <v>9.65</v>
      </c>
      <c r="E13" s="11">
        <v>9.65</v>
      </c>
      <c r="F13" s="11">
        <v>1.5</v>
      </c>
      <c r="G13" s="41">
        <v>1.1</v>
      </c>
      <c r="H13" s="12">
        <f>(D13-C13)*F13</f>
        <v>-21.99</v>
      </c>
      <c r="I13" s="13" t="s">
        <v>17</v>
      </c>
      <c r="J13" s="41">
        <v>4800</v>
      </c>
      <c r="K13" s="41">
        <f t="shared" si="1"/>
        <v>28.02915</v>
      </c>
      <c r="L13" s="41">
        <f t="shared" si="2"/>
        <v>27.753220000000002</v>
      </c>
      <c r="M13" s="41" t="s">
        <v>17</v>
      </c>
      <c r="N13" s="1"/>
    </row>
    <row r="14" spans="1:14" ht="12.75">
      <c r="A14" s="27"/>
      <c r="B14" s="27" t="s">
        <v>46</v>
      </c>
      <c r="C14" s="28"/>
      <c r="D14" s="28"/>
      <c r="E14" s="28"/>
      <c r="F14" s="17">
        <f>SUM(F9:F13)</f>
        <v>22.3</v>
      </c>
      <c r="G14" s="18">
        <f>SUM(G9:G13)</f>
        <v>13.899999999999999</v>
      </c>
      <c r="H14" s="20">
        <f>SUM(H9:H13)</f>
        <v>-263.764</v>
      </c>
      <c r="I14" s="28"/>
      <c r="J14" s="28"/>
      <c r="K14" s="17">
        <f>SUM(K9:K13)</f>
        <v>416.70003</v>
      </c>
      <c r="L14" s="18">
        <f>SUM(L9:L13)</f>
        <v>350.69978000000003</v>
      </c>
      <c r="M14" s="44" t="s">
        <v>17</v>
      </c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45" t="s">
        <v>18</v>
      </c>
      <c r="L16" s="45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sheetProtection selectLockedCells="1" selectUnlockedCells="1"/>
  <mergeCells count="15">
    <mergeCell ref="A5:A7"/>
    <mergeCell ref="B5:B7"/>
    <mergeCell ref="C5:C7"/>
    <mergeCell ref="D5:D7"/>
    <mergeCell ref="E5:E7"/>
    <mergeCell ref="F5:G5"/>
    <mergeCell ref="H5:H7"/>
    <mergeCell ref="I5:I7"/>
    <mergeCell ref="J5:J7"/>
    <mergeCell ref="K5:M5"/>
    <mergeCell ref="F6:F7"/>
    <mergeCell ref="G6:G7"/>
    <mergeCell ref="K6:L6"/>
    <mergeCell ref="M6:M7"/>
    <mergeCell ref="K16:L1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4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14" ht="12.75">
      <c r="A1" s="1"/>
      <c r="B1" s="1"/>
      <c r="C1" s="1"/>
      <c r="D1" s="1"/>
      <c r="E1" s="3" t="s">
        <v>24</v>
      </c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5" t="s">
        <v>25</v>
      </c>
      <c r="F2" s="15"/>
      <c r="G2" s="15"/>
      <c r="H2" s="15"/>
      <c r="I2" s="15"/>
      <c r="J2" s="15"/>
      <c r="K2" s="1"/>
      <c r="L2" s="1"/>
      <c r="M2" s="1"/>
      <c r="N2" s="1"/>
    </row>
    <row r="3" spans="1:14" ht="12.75">
      <c r="A3" s="1"/>
      <c r="B3" s="1"/>
      <c r="C3" s="1"/>
      <c r="D3" s="1"/>
      <c r="E3" s="15" t="s">
        <v>26</v>
      </c>
      <c r="F3" s="15"/>
      <c r="G3" s="15"/>
      <c r="H3" s="15"/>
      <c r="I3" s="15"/>
      <c r="J3" s="15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>
      <c r="A5" s="4" t="s">
        <v>2</v>
      </c>
      <c r="B5" s="4" t="s">
        <v>3</v>
      </c>
      <c r="C5" s="5" t="s">
        <v>27</v>
      </c>
      <c r="D5" s="5" t="s">
        <v>5</v>
      </c>
      <c r="E5" s="5" t="s">
        <v>28</v>
      </c>
      <c r="F5" s="5" t="s">
        <v>7</v>
      </c>
      <c r="G5" s="5"/>
      <c r="H5" s="5" t="s">
        <v>8</v>
      </c>
      <c r="I5" s="5" t="s">
        <v>29</v>
      </c>
      <c r="J5" s="5" t="s">
        <v>9</v>
      </c>
      <c r="K5" s="5" t="s">
        <v>10</v>
      </c>
      <c r="L5" s="6" t="s">
        <v>11</v>
      </c>
      <c r="M5" s="6"/>
      <c r="N5" s="6"/>
    </row>
    <row r="6" spans="1:14" ht="12.75" customHeight="1">
      <c r="A6" s="4"/>
      <c r="B6" s="4"/>
      <c r="C6" s="5"/>
      <c r="D6" s="5"/>
      <c r="E6" s="5"/>
      <c r="F6" s="6" t="s">
        <v>12</v>
      </c>
      <c r="G6" s="5" t="s">
        <v>13</v>
      </c>
      <c r="H6" s="5"/>
      <c r="I6" s="5"/>
      <c r="J6" s="5"/>
      <c r="K6" s="5"/>
      <c r="L6" s="5" t="s">
        <v>30</v>
      </c>
      <c r="M6" s="5"/>
      <c r="N6" s="5" t="s">
        <v>31</v>
      </c>
    </row>
    <row r="7" spans="1:14" ht="12.75">
      <c r="A7" s="4"/>
      <c r="B7" s="4"/>
      <c r="C7" s="5"/>
      <c r="D7" s="5"/>
      <c r="E7" s="5"/>
      <c r="F7" s="6"/>
      <c r="G7" s="5"/>
      <c r="H7" s="5"/>
      <c r="I7" s="5"/>
      <c r="J7" s="5"/>
      <c r="K7" s="5"/>
      <c r="L7" s="5" t="s">
        <v>12</v>
      </c>
      <c r="M7" s="5" t="s">
        <v>13</v>
      </c>
      <c r="N7" s="5"/>
    </row>
    <row r="8" spans="1:14" ht="12.75">
      <c r="A8" s="7">
        <v>1</v>
      </c>
      <c r="B8" s="7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</row>
    <row r="9" spans="1:14" ht="12.75">
      <c r="A9" s="9">
        <v>1</v>
      </c>
      <c r="B9" s="16" t="s">
        <v>66</v>
      </c>
      <c r="C9" s="17">
        <v>17.99</v>
      </c>
      <c r="D9" s="17">
        <v>11.38</v>
      </c>
      <c r="E9" s="17">
        <v>11.38</v>
      </c>
      <c r="F9" s="17">
        <v>29.8</v>
      </c>
      <c r="G9" s="17">
        <v>29.1</v>
      </c>
      <c r="H9" s="20">
        <f>(D9*G9+E9*(F9-G9))-C9*F9</f>
        <v>-196.97799999999995</v>
      </c>
      <c r="I9" s="17">
        <v>10</v>
      </c>
      <c r="J9" s="17" t="s">
        <v>17</v>
      </c>
      <c r="K9" s="18">
        <v>4800</v>
      </c>
      <c r="L9" s="18">
        <f>6.1362*F9</f>
        <v>182.85876</v>
      </c>
      <c r="M9" s="18">
        <f>5.4003*G9</f>
        <v>157.14873</v>
      </c>
      <c r="N9" s="17" t="s">
        <v>17</v>
      </c>
    </row>
    <row r="10" spans="1:14" ht="12.75">
      <c r="A10" s="9">
        <v>2</v>
      </c>
      <c r="B10" s="16" t="s">
        <v>67</v>
      </c>
      <c r="C10" s="17">
        <v>17.99</v>
      </c>
      <c r="D10" s="17">
        <v>11.38</v>
      </c>
      <c r="E10" s="17">
        <v>11.38</v>
      </c>
      <c r="F10" s="18">
        <v>62.4</v>
      </c>
      <c r="G10" s="18">
        <v>62</v>
      </c>
      <c r="H10" s="20">
        <f aca="true" t="shared" si="0" ref="H10:H27">(D10*G10+E10*(F10-G10))-C10*F10</f>
        <v>-412.4639999999997</v>
      </c>
      <c r="I10" s="17">
        <v>10</v>
      </c>
      <c r="J10" s="17" t="s">
        <v>17</v>
      </c>
      <c r="K10" s="18">
        <v>4800</v>
      </c>
      <c r="L10" s="18">
        <f aca="true" t="shared" si="1" ref="L10:L27">6.1362*F10</f>
        <v>382.89887999999996</v>
      </c>
      <c r="M10" s="18">
        <f aca="true" t="shared" si="2" ref="M10:M27">5.4003*G10</f>
        <v>334.8186</v>
      </c>
      <c r="N10" s="17" t="s">
        <v>17</v>
      </c>
    </row>
    <row r="11" spans="1:14" ht="12.75">
      <c r="A11" s="9">
        <v>3</v>
      </c>
      <c r="B11" s="16" t="s">
        <v>68</v>
      </c>
      <c r="C11" s="17">
        <v>17.99</v>
      </c>
      <c r="D11" s="17">
        <v>11.38</v>
      </c>
      <c r="E11" s="17">
        <v>11.38</v>
      </c>
      <c r="F11" s="17">
        <v>45.6</v>
      </c>
      <c r="G11" s="17">
        <v>44.6</v>
      </c>
      <c r="H11" s="20">
        <f t="shared" si="0"/>
        <v>-301.4159999999998</v>
      </c>
      <c r="I11" s="17">
        <v>10</v>
      </c>
      <c r="J11" s="17" t="s">
        <v>17</v>
      </c>
      <c r="K11" s="18">
        <v>4800</v>
      </c>
      <c r="L11" s="18">
        <f t="shared" si="1"/>
        <v>279.81072</v>
      </c>
      <c r="M11" s="18">
        <f t="shared" si="2"/>
        <v>240.85338</v>
      </c>
      <c r="N11" s="17" t="s">
        <v>17</v>
      </c>
    </row>
    <row r="12" spans="1:14" ht="12.75">
      <c r="A12" s="9">
        <v>4</v>
      </c>
      <c r="B12" s="16" t="s">
        <v>69</v>
      </c>
      <c r="C12" s="17">
        <v>17.99</v>
      </c>
      <c r="D12" s="17">
        <v>11.38</v>
      </c>
      <c r="E12" s="17">
        <v>11.38</v>
      </c>
      <c r="F12" s="17">
        <v>24.8</v>
      </c>
      <c r="G12" s="17">
        <v>23.6</v>
      </c>
      <c r="H12" s="20">
        <f t="shared" si="0"/>
        <v>-163.92799999999994</v>
      </c>
      <c r="I12" s="17">
        <v>10</v>
      </c>
      <c r="J12" s="17" t="s">
        <v>17</v>
      </c>
      <c r="K12" s="18">
        <v>4800</v>
      </c>
      <c r="L12" s="18">
        <f t="shared" si="1"/>
        <v>152.17776</v>
      </c>
      <c r="M12" s="18">
        <f t="shared" si="2"/>
        <v>127.44708</v>
      </c>
      <c r="N12" s="17" t="s">
        <v>17</v>
      </c>
    </row>
    <row r="13" spans="1:14" ht="12.75">
      <c r="A13" s="9">
        <v>5</v>
      </c>
      <c r="B13" s="16" t="s">
        <v>70</v>
      </c>
      <c r="C13" s="17">
        <v>17.99</v>
      </c>
      <c r="D13" s="17">
        <v>11.38</v>
      </c>
      <c r="E13" s="17">
        <v>11.38</v>
      </c>
      <c r="F13" s="18">
        <v>32.6</v>
      </c>
      <c r="G13" s="18">
        <v>31</v>
      </c>
      <c r="H13" s="20">
        <f t="shared" si="0"/>
        <v>-215.48599999999988</v>
      </c>
      <c r="I13" s="17">
        <v>10</v>
      </c>
      <c r="J13" s="17" t="s">
        <v>17</v>
      </c>
      <c r="K13" s="18">
        <v>4800</v>
      </c>
      <c r="L13" s="18">
        <f t="shared" si="1"/>
        <v>200.04012</v>
      </c>
      <c r="M13" s="18">
        <f t="shared" si="2"/>
        <v>167.4093</v>
      </c>
      <c r="N13" s="17" t="s">
        <v>17</v>
      </c>
    </row>
    <row r="14" spans="1:14" ht="12.75">
      <c r="A14" s="9">
        <v>6</v>
      </c>
      <c r="B14" s="16" t="s">
        <v>71</v>
      </c>
      <c r="C14" s="17">
        <v>17.99</v>
      </c>
      <c r="D14" s="17">
        <v>11.38</v>
      </c>
      <c r="E14" s="17">
        <v>11.38</v>
      </c>
      <c r="F14" s="18">
        <v>30</v>
      </c>
      <c r="G14" s="17">
        <v>28.8</v>
      </c>
      <c r="H14" s="20">
        <f t="shared" si="0"/>
        <v>-198.2999999999999</v>
      </c>
      <c r="I14" s="17">
        <v>10</v>
      </c>
      <c r="J14" s="17" t="s">
        <v>17</v>
      </c>
      <c r="K14" s="18">
        <v>4800</v>
      </c>
      <c r="L14" s="18">
        <f t="shared" si="1"/>
        <v>184.08599999999998</v>
      </c>
      <c r="M14" s="18">
        <f t="shared" si="2"/>
        <v>155.52864</v>
      </c>
      <c r="N14" s="17" t="s">
        <v>17</v>
      </c>
    </row>
    <row r="15" spans="1:14" ht="12.75">
      <c r="A15" s="9">
        <v>7</v>
      </c>
      <c r="B15" s="16" t="s">
        <v>72</v>
      </c>
      <c r="C15" s="17">
        <v>17.99</v>
      </c>
      <c r="D15" s="17">
        <v>11.38</v>
      </c>
      <c r="E15" s="17">
        <v>11.38</v>
      </c>
      <c r="F15" s="17">
        <v>35.4</v>
      </c>
      <c r="G15" s="18">
        <v>34.7</v>
      </c>
      <c r="H15" s="20">
        <f t="shared" si="0"/>
        <v>-233.99399999999986</v>
      </c>
      <c r="I15" s="17">
        <v>10</v>
      </c>
      <c r="J15" s="17" t="s">
        <v>17</v>
      </c>
      <c r="K15" s="18">
        <v>4800</v>
      </c>
      <c r="L15" s="18">
        <f t="shared" si="1"/>
        <v>217.22147999999999</v>
      </c>
      <c r="M15" s="18">
        <f t="shared" si="2"/>
        <v>187.39041</v>
      </c>
      <c r="N15" s="17" t="s">
        <v>17</v>
      </c>
    </row>
    <row r="16" spans="1:14" ht="12.75">
      <c r="A16" s="9">
        <v>8</v>
      </c>
      <c r="B16" s="16" t="s">
        <v>73</v>
      </c>
      <c r="C16" s="17">
        <v>17.99</v>
      </c>
      <c r="D16" s="17">
        <v>11.38</v>
      </c>
      <c r="E16" s="17">
        <v>11.38</v>
      </c>
      <c r="F16" s="18">
        <v>38.2</v>
      </c>
      <c r="G16" s="18">
        <v>37.2</v>
      </c>
      <c r="H16" s="20">
        <f t="shared" si="0"/>
        <v>-252.5019999999999</v>
      </c>
      <c r="I16" s="17">
        <v>10</v>
      </c>
      <c r="J16" s="17" t="s">
        <v>17</v>
      </c>
      <c r="K16" s="18">
        <v>4800</v>
      </c>
      <c r="L16" s="18">
        <f t="shared" si="1"/>
        <v>234.40284</v>
      </c>
      <c r="M16" s="18">
        <f t="shared" si="2"/>
        <v>200.89116</v>
      </c>
      <c r="N16" s="17" t="s">
        <v>17</v>
      </c>
    </row>
    <row r="17" spans="1:14" ht="12.75">
      <c r="A17" s="9">
        <v>9</v>
      </c>
      <c r="B17" s="16" t="s">
        <v>74</v>
      </c>
      <c r="C17" s="17">
        <v>17.99</v>
      </c>
      <c r="D17" s="17">
        <v>11.38</v>
      </c>
      <c r="E17" s="17">
        <v>11.38</v>
      </c>
      <c r="F17" s="17">
        <v>45.8</v>
      </c>
      <c r="G17" s="17">
        <v>45.1</v>
      </c>
      <c r="H17" s="20">
        <f t="shared" si="0"/>
        <v>-302.73799999999983</v>
      </c>
      <c r="I17" s="17">
        <v>10</v>
      </c>
      <c r="J17" s="17" t="s">
        <v>17</v>
      </c>
      <c r="K17" s="18">
        <v>4800</v>
      </c>
      <c r="L17" s="18">
        <f t="shared" si="1"/>
        <v>281.03795999999994</v>
      </c>
      <c r="M17" s="18">
        <f t="shared" si="2"/>
        <v>243.55353</v>
      </c>
      <c r="N17" s="17" t="s">
        <v>17</v>
      </c>
    </row>
    <row r="18" spans="1:14" ht="12.75">
      <c r="A18" s="9">
        <v>10</v>
      </c>
      <c r="B18" s="16" t="s">
        <v>75</v>
      </c>
      <c r="C18" s="17">
        <v>17.99</v>
      </c>
      <c r="D18" s="17">
        <v>11.38</v>
      </c>
      <c r="E18" s="17">
        <v>11.38</v>
      </c>
      <c r="F18" s="17">
        <v>40.7</v>
      </c>
      <c r="G18" s="17">
        <v>39.9</v>
      </c>
      <c r="H18" s="20">
        <f t="shared" si="0"/>
        <v>-269.02699999999993</v>
      </c>
      <c r="I18" s="17">
        <v>10</v>
      </c>
      <c r="J18" s="17" t="s">
        <v>17</v>
      </c>
      <c r="K18" s="18">
        <v>4800</v>
      </c>
      <c r="L18" s="18">
        <f t="shared" si="1"/>
        <v>249.74334</v>
      </c>
      <c r="M18" s="18">
        <f t="shared" si="2"/>
        <v>215.47196999999997</v>
      </c>
      <c r="N18" s="17" t="s">
        <v>17</v>
      </c>
    </row>
    <row r="19" spans="1:14" ht="12.75">
      <c r="A19" s="9">
        <v>11</v>
      </c>
      <c r="B19" s="16" t="s">
        <v>76</v>
      </c>
      <c r="C19" s="17">
        <v>17.99</v>
      </c>
      <c r="D19" s="17">
        <v>11.38</v>
      </c>
      <c r="E19" s="17">
        <v>11.38</v>
      </c>
      <c r="F19" s="17">
        <v>123.2</v>
      </c>
      <c r="G19" s="17">
        <v>117.5</v>
      </c>
      <c r="H19" s="20">
        <f t="shared" si="0"/>
        <v>-814.3519999999999</v>
      </c>
      <c r="I19" s="17">
        <v>10</v>
      </c>
      <c r="J19" s="17" t="s">
        <v>17</v>
      </c>
      <c r="K19" s="18">
        <v>4800</v>
      </c>
      <c r="L19" s="18">
        <f t="shared" si="1"/>
        <v>755.97984</v>
      </c>
      <c r="M19" s="18">
        <f t="shared" si="2"/>
        <v>634.5352499999999</v>
      </c>
      <c r="N19" s="17" t="s">
        <v>17</v>
      </c>
    </row>
    <row r="20" spans="1:14" ht="12.75">
      <c r="A20" s="9">
        <v>12</v>
      </c>
      <c r="B20" s="16" t="s">
        <v>65</v>
      </c>
      <c r="C20" s="17">
        <v>17.99</v>
      </c>
      <c r="D20" s="17">
        <v>11.38</v>
      </c>
      <c r="E20" s="17">
        <v>11.38</v>
      </c>
      <c r="F20" s="17">
        <v>95.4</v>
      </c>
      <c r="G20" s="18">
        <v>88.7</v>
      </c>
      <c r="H20" s="20">
        <f t="shared" si="0"/>
        <v>-630.5939999999998</v>
      </c>
      <c r="I20" s="17">
        <v>10</v>
      </c>
      <c r="J20" s="17" t="s">
        <v>17</v>
      </c>
      <c r="K20" s="18">
        <v>4800</v>
      </c>
      <c r="L20" s="18">
        <f t="shared" si="1"/>
        <v>585.39348</v>
      </c>
      <c r="M20" s="18">
        <f t="shared" si="2"/>
        <v>479.00660999999997</v>
      </c>
      <c r="N20" s="17" t="s">
        <v>17</v>
      </c>
    </row>
    <row r="21" spans="1:14" ht="12.75">
      <c r="A21" s="9">
        <v>13</v>
      </c>
      <c r="B21" s="16" t="s">
        <v>62</v>
      </c>
      <c r="C21" s="17">
        <v>17.99</v>
      </c>
      <c r="D21" s="17">
        <v>11.38</v>
      </c>
      <c r="E21" s="17">
        <v>11.38</v>
      </c>
      <c r="F21" s="18">
        <v>61</v>
      </c>
      <c r="G21" s="17">
        <v>58.3</v>
      </c>
      <c r="H21" s="20">
        <f t="shared" si="0"/>
        <v>-403.2099999999998</v>
      </c>
      <c r="I21" s="17">
        <v>10</v>
      </c>
      <c r="J21" s="17" t="s">
        <v>17</v>
      </c>
      <c r="K21" s="18">
        <v>4800</v>
      </c>
      <c r="L21" s="18">
        <f t="shared" si="1"/>
        <v>374.3082</v>
      </c>
      <c r="M21" s="18">
        <f t="shared" si="2"/>
        <v>314.83748999999995</v>
      </c>
      <c r="N21" s="17" t="s">
        <v>17</v>
      </c>
    </row>
    <row r="22" spans="1:14" ht="12.75">
      <c r="A22" s="9">
        <v>14</v>
      </c>
      <c r="B22" s="16" t="s">
        <v>61</v>
      </c>
      <c r="C22" s="17">
        <v>17.99</v>
      </c>
      <c r="D22" s="17">
        <v>11.38</v>
      </c>
      <c r="E22" s="17">
        <v>11.38</v>
      </c>
      <c r="F22" s="17">
        <v>258.6</v>
      </c>
      <c r="G22" s="17">
        <v>247.5</v>
      </c>
      <c r="H22" s="20">
        <f t="shared" si="0"/>
        <v>-1709.3459999999995</v>
      </c>
      <c r="I22" s="17">
        <v>10</v>
      </c>
      <c r="J22" s="17" t="s">
        <v>17</v>
      </c>
      <c r="K22" s="18">
        <v>4800</v>
      </c>
      <c r="L22" s="18">
        <f t="shared" si="1"/>
        <v>1586.82132</v>
      </c>
      <c r="M22" s="18">
        <f t="shared" si="2"/>
        <v>1336.57425</v>
      </c>
      <c r="N22" s="17" t="s">
        <v>17</v>
      </c>
    </row>
    <row r="23" spans="1:14" ht="12.75">
      <c r="A23" s="9">
        <v>15</v>
      </c>
      <c r="B23" s="16" t="s">
        <v>63</v>
      </c>
      <c r="C23" s="17">
        <v>17.99</v>
      </c>
      <c r="D23" s="17">
        <v>11.38</v>
      </c>
      <c r="E23" s="17">
        <v>11.38</v>
      </c>
      <c r="F23" s="18">
        <v>96.8</v>
      </c>
      <c r="G23" s="18">
        <v>88.4</v>
      </c>
      <c r="H23" s="20">
        <f t="shared" si="0"/>
        <v>-639.8479999999997</v>
      </c>
      <c r="I23" s="17">
        <v>10</v>
      </c>
      <c r="J23" s="17" t="s">
        <v>17</v>
      </c>
      <c r="K23" s="18">
        <v>4800</v>
      </c>
      <c r="L23" s="18">
        <f t="shared" si="1"/>
        <v>593.98416</v>
      </c>
      <c r="M23" s="18">
        <f t="shared" si="2"/>
        <v>477.38652</v>
      </c>
      <c r="N23" s="17" t="s">
        <v>17</v>
      </c>
    </row>
    <row r="24" spans="1:14" ht="12.75">
      <c r="A24" s="9">
        <v>16</v>
      </c>
      <c r="B24" s="16" t="s">
        <v>64</v>
      </c>
      <c r="C24" s="17">
        <v>17.99</v>
      </c>
      <c r="D24" s="17">
        <v>11.38</v>
      </c>
      <c r="E24" s="17">
        <v>11.38</v>
      </c>
      <c r="F24" s="17">
        <v>54.6</v>
      </c>
      <c r="G24" s="17">
        <v>53.9</v>
      </c>
      <c r="H24" s="20">
        <f t="shared" si="0"/>
        <v>-360.90599999999984</v>
      </c>
      <c r="I24" s="17">
        <v>10</v>
      </c>
      <c r="J24" s="17" t="s">
        <v>17</v>
      </c>
      <c r="K24" s="18">
        <v>4800</v>
      </c>
      <c r="L24" s="18">
        <f t="shared" si="1"/>
        <v>335.03652</v>
      </c>
      <c r="M24" s="18">
        <f t="shared" si="2"/>
        <v>291.07617</v>
      </c>
      <c r="N24" s="17" t="s">
        <v>17</v>
      </c>
    </row>
    <row r="25" spans="1:14" ht="12.75">
      <c r="A25" s="9">
        <v>17</v>
      </c>
      <c r="B25" s="16" t="s">
        <v>77</v>
      </c>
      <c r="C25" s="17">
        <v>17.99</v>
      </c>
      <c r="D25" s="17">
        <v>11.38</v>
      </c>
      <c r="E25" s="17">
        <v>11.38</v>
      </c>
      <c r="F25" s="18">
        <v>38</v>
      </c>
      <c r="G25" s="17">
        <v>36.5</v>
      </c>
      <c r="H25" s="20">
        <f t="shared" si="0"/>
        <v>-251.1799999999999</v>
      </c>
      <c r="I25" s="17">
        <v>10</v>
      </c>
      <c r="J25" s="17" t="s">
        <v>17</v>
      </c>
      <c r="K25" s="18">
        <v>4800</v>
      </c>
      <c r="L25" s="18">
        <f t="shared" si="1"/>
        <v>233.17559999999997</v>
      </c>
      <c r="M25" s="18">
        <f t="shared" si="2"/>
        <v>197.11094999999997</v>
      </c>
      <c r="N25" s="17" t="s">
        <v>17</v>
      </c>
    </row>
    <row r="26" spans="1:14" ht="12.75">
      <c r="A26" s="9">
        <v>18</v>
      </c>
      <c r="B26" s="16" t="s">
        <v>78</v>
      </c>
      <c r="C26" s="17">
        <v>17.99</v>
      </c>
      <c r="D26" s="17">
        <v>11.38</v>
      </c>
      <c r="E26" s="17">
        <v>11.38</v>
      </c>
      <c r="F26" s="17">
        <v>93.1</v>
      </c>
      <c r="G26" s="17">
        <v>87.1</v>
      </c>
      <c r="H26" s="20">
        <f t="shared" si="0"/>
        <v>-615.3909999999996</v>
      </c>
      <c r="I26" s="17">
        <v>10</v>
      </c>
      <c r="J26" s="17" t="s">
        <v>17</v>
      </c>
      <c r="K26" s="18">
        <v>4800</v>
      </c>
      <c r="L26" s="18">
        <f t="shared" si="1"/>
        <v>571.28022</v>
      </c>
      <c r="M26" s="18">
        <f t="shared" si="2"/>
        <v>470.36612999999994</v>
      </c>
      <c r="N26" s="17" t="s">
        <v>17</v>
      </c>
    </row>
    <row r="27" spans="1:14" ht="12.75">
      <c r="A27" s="31">
        <v>19</v>
      </c>
      <c r="B27" s="16" t="s">
        <v>79</v>
      </c>
      <c r="C27" s="17">
        <v>17.99</v>
      </c>
      <c r="D27" s="17">
        <v>11.38</v>
      </c>
      <c r="E27" s="17">
        <v>11.38</v>
      </c>
      <c r="F27" s="17">
        <v>84.4</v>
      </c>
      <c r="G27" s="17">
        <v>80.1</v>
      </c>
      <c r="H27" s="20">
        <f t="shared" si="0"/>
        <v>-557.8839999999999</v>
      </c>
      <c r="I27" s="17">
        <v>10</v>
      </c>
      <c r="J27" s="17" t="s">
        <v>17</v>
      </c>
      <c r="K27" s="18">
        <v>4800</v>
      </c>
      <c r="L27" s="18">
        <f t="shared" si="1"/>
        <v>517.89528</v>
      </c>
      <c r="M27" s="18">
        <f t="shared" si="2"/>
        <v>432.56402999999995</v>
      </c>
      <c r="N27" s="17" t="s">
        <v>17</v>
      </c>
    </row>
    <row r="28" spans="1:14" ht="12.75">
      <c r="A28" s="46"/>
      <c r="B28" s="47" t="s">
        <v>46</v>
      </c>
      <c r="C28" s="33"/>
      <c r="D28" s="17"/>
      <c r="E28" s="17"/>
      <c r="F28" s="17">
        <f>SUM(F9:F27)</f>
        <v>1290.3999999999999</v>
      </c>
      <c r="G28" s="18">
        <f>SUM(G9:G27)</f>
        <v>1233.9999999999995</v>
      </c>
      <c r="H28" s="20">
        <f>SUM(H9:H27)</f>
        <v>-8529.543999999996</v>
      </c>
      <c r="I28" s="17"/>
      <c r="J28" s="17"/>
      <c r="K28" s="18"/>
      <c r="L28" s="18">
        <f>SUM(L9:L27)</f>
        <v>7918.152479999999</v>
      </c>
      <c r="M28" s="18">
        <f>SUM(M9:M27)</f>
        <v>6663.9702</v>
      </c>
      <c r="N28" s="18">
        <v>14373.6</v>
      </c>
    </row>
    <row r="29" spans="1:14" ht="12.75">
      <c r="A29" s="1"/>
      <c r="B29" s="1"/>
      <c r="C29" s="36"/>
      <c r="D29" s="36"/>
      <c r="E29" s="36"/>
      <c r="F29" s="48"/>
      <c r="G29" s="48"/>
      <c r="H29" s="37"/>
      <c r="I29" s="37"/>
      <c r="J29" s="1"/>
      <c r="K29" s="1"/>
      <c r="L29" s="1"/>
      <c r="M29" s="1"/>
      <c r="N29" s="1"/>
    </row>
    <row r="30" spans="1:14" ht="12.75">
      <c r="A30" s="1"/>
      <c r="B30" s="1"/>
      <c r="C30" s="49"/>
      <c r="D30" s="1"/>
      <c r="E30" s="1"/>
      <c r="F30" s="1"/>
      <c r="G30" s="1"/>
      <c r="H30" s="50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37"/>
      <c r="I31" s="1"/>
      <c r="J31" s="1"/>
      <c r="K31" s="1"/>
      <c r="L31" s="51" t="s">
        <v>18</v>
      </c>
      <c r="M31" s="5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37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48"/>
      <c r="G34" s="48"/>
      <c r="H34" s="48"/>
      <c r="I34" s="1"/>
      <c r="J34" s="1"/>
      <c r="K34" s="1"/>
      <c r="L34" s="1"/>
      <c r="M34" s="1"/>
      <c r="N34" s="1"/>
    </row>
  </sheetData>
  <sheetProtection selectLockedCells="1" selectUnlockedCells="1"/>
  <mergeCells count="19">
    <mergeCell ref="E2:J2"/>
    <mergeCell ref="E3:J3"/>
    <mergeCell ref="A5:A7"/>
    <mergeCell ref="B5:B7"/>
    <mergeCell ref="C5:C7"/>
    <mergeCell ref="D5:D7"/>
    <mergeCell ref="E5:E7"/>
    <mergeCell ref="F5:G5"/>
    <mergeCell ref="H5:H7"/>
    <mergeCell ref="I5:I7"/>
    <mergeCell ref="J5:J7"/>
    <mergeCell ref="K5:K7"/>
    <mergeCell ref="L5:N5"/>
    <mergeCell ref="F6:F7"/>
    <mergeCell ref="G6:G7"/>
    <mergeCell ref="L6:M6"/>
    <mergeCell ref="N6:N7"/>
    <mergeCell ref="C29:E29"/>
    <mergeCell ref="L31:M3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L25" sqref="L25"/>
    </sheetView>
  </sheetViews>
  <sheetFormatPr defaultColWidth="12.57421875" defaultRowHeight="12.75"/>
  <cols>
    <col min="1" max="16384" width="11.57421875" style="0" customWidth="1"/>
  </cols>
  <sheetData>
    <row r="1" spans="1:16" ht="12.75">
      <c r="A1" s="1"/>
      <c r="B1" s="1"/>
      <c r="C1" s="1"/>
      <c r="D1" s="1"/>
      <c r="E1" s="1"/>
      <c r="F1" s="2" t="s">
        <v>0</v>
      </c>
      <c r="G1" s="2"/>
      <c r="H1" s="2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3" t="s">
        <v>47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 customHeight="1">
      <c r="A5" s="4" t="s">
        <v>2</v>
      </c>
      <c r="B5" s="4" t="s">
        <v>3</v>
      </c>
      <c r="C5" s="5" t="s">
        <v>80</v>
      </c>
      <c r="D5" s="5" t="s">
        <v>81</v>
      </c>
      <c r="E5" s="5" t="s">
        <v>6</v>
      </c>
      <c r="F5" s="5" t="s">
        <v>7</v>
      </c>
      <c r="G5" s="5"/>
      <c r="H5" s="5"/>
      <c r="I5" s="5"/>
      <c r="J5" s="5" t="s">
        <v>82</v>
      </c>
      <c r="K5" s="5" t="s">
        <v>50</v>
      </c>
      <c r="L5" s="5" t="s">
        <v>10</v>
      </c>
      <c r="M5" s="6" t="s">
        <v>11</v>
      </c>
      <c r="N5" s="6"/>
      <c r="O5" s="6"/>
      <c r="P5" s="1"/>
    </row>
    <row r="6" spans="1:16" ht="12.75" customHeight="1">
      <c r="A6" s="4"/>
      <c r="B6" s="4"/>
      <c r="C6" s="5"/>
      <c r="D6" s="5"/>
      <c r="E6" s="5"/>
      <c r="F6" s="6" t="s">
        <v>12</v>
      </c>
      <c r="G6" s="5" t="s">
        <v>51</v>
      </c>
      <c r="H6" s="6" t="s">
        <v>52</v>
      </c>
      <c r="I6" s="6" t="s">
        <v>53</v>
      </c>
      <c r="J6" s="5"/>
      <c r="K6" s="5"/>
      <c r="L6" s="5"/>
      <c r="M6" s="5" t="s">
        <v>30</v>
      </c>
      <c r="N6" s="5"/>
      <c r="O6" s="5" t="s">
        <v>15</v>
      </c>
      <c r="P6" s="1"/>
    </row>
    <row r="7" spans="1:16" ht="12.75">
      <c r="A7" s="4"/>
      <c r="B7" s="4"/>
      <c r="C7" s="5"/>
      <c r="D7" s="5"/>
      <c r="E7" s="5"/>
      <c r="F7" s="6"/>
      <c r="G7" s="5"/>
      <c r="H7" s="6"/>
      <c r="I7" s="6"/>
      <c r="J7" s="5"/>
      <c r="K7" s="5"/>
      <c r="L7" s="5"/>
      <c r="M7" s="5" t="s">
        <v>12</v>
      </c>
      <c r="N7" s="5" t="s">
        <v>13</v>
      </c>
      <c r="O7" s="5"/>
      <c r="P7" s="1"/>
    </row>
    <row r="8" spans="1:16" ht="12.75">
      <c r="A8" s="7">
        <v>1</v>
      </c>
      <c r="B8" s="7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1"/>
    </row>
    <row r="9" spans="1:16" ht="12.75">
      <c r="A9" s="9">
        <v>1</v>
      </c>
      <c r="B9" s="16" t="s">
        <v>66</v>
      </c>
      <c r="C9" s="20">
        <f>30.46*3.4</f>
        <v>103.56400000000001</v>
      </c>
      <c r="D9" s="52">
        <f>25.42*3.4</f>
        <v>86.428</v>
      </c>
      <c r="E9" s="52">
        <f>25.42*3.4</f>
        <v>86.428</v>
      </c>
      <c r="F9" s="25">
        <f>G9+H9+I9</f>
        <v>1.4729999999999999</v>
      </c>
      <c r="G9" s="25">
        <v>1.154</v>
      </c>
      <c r="H9" s="25">
        <v>0.113</v>
      </c>
      <c r="I9" s="25">
        <v>0.20600000000000002</v>
      </c>
      <c r="J9" s="18">
        <f>-(C9-D9)*F9</f>
        <v>-25.241328000000014</v>
      </c>
      <c r="K9" s="23" t="s">
        <v>17</v>
      </c>
      <c r="L9" s="19">
        <v>4800</v>
      </c>
      <c r="M9" s="18">
        <f>4.7635*F9</f>
        <v>7.0166355000000005</v>
      </c>
      <c r="N9" s="18">
        <f>5.7516*G9</f>
        <v>6.637346399999999</v>
      </c>
      <c r="O9" s="17" t="s">
        <v>17</v>
      </c>
      <c r="P9" s="1"/>
    </row>
    <row r="10" spans="1:16" ht="12.75">
      <c r="A10" s="9">
        <v>2</v>
      </c>
      <c r="B10" s="16" t="s">
        <v>69</v>
      </c>
      <c r="C10" s="20">
        <f>43.13*3.4</f>
        <v>146.642</v>
      </c>
      <c r="D10" s="52">
        <f>36.21*3.4</f>
        <v>123.114</v>
      </c>
      <c r="E10" s="52">
        <f>36.21*3.4</f>
        <v>123.114</v>
      </c>
      <c r="F10" s="25">
        <f>G10+H10+I10</f>
        <v>0.6930000000000002</v>
      </c>
      <c r="G10" s="25">
        <v>0.5560000000000002</v>
      </c>
      <c r="H10" s="25">
        <v>0.063</v>
      </c>
      <c r="I10" s="25">
        <v>0.074</v>
      </c>
      <c r="J10" s="18">
        <f>-(C10-D10)*F10</f>
        <v>-16.304903999999997</v>
      </c>
      <c r="K10" s="23" t="s">
        <v>17</v>
      </c>
      <c r="L10" s="19">
        <v>4800</v>
      </c>
      <c r="M10" s="18">
        <f>4.7635*F10</f>
        <v>3.301105500000001</v>
      </c>
      <c r="N10" s="18">
        <f aca="true" t="shared" si="0" ref="N10:N17">5.7516*G10</f>
        <v>3.1978896000000008</v>
      </c>
      <c r="O10" s="17" t="s">
        <v>17</v>
      </c>
      <c r="P10" s="1"/>
    </row>
    <row r="11" spans="1:16" ht="12.75">
      <c r="A11" s="9">
        <v>3</v>
      </c>
      <c r="B11" s="16" t="s">
        <v>74</v>
      </c>
      <c r="C11" s="20">
        <f>28.25*3.4</f>
        <v>96.05</v>
      </c>
      <c r="D11" s="52">
        <f>22.88*3.4</f>
        <v>77.792</v>
      </c>
      <c r="E11" s="52">
        <f>22.88*3.4</f>
        <v>77.792</v>
      </c>
      <c r="F11" s="25">
        <f>G11+H11+I11</f>
        <v>1.607</v>
      </c>
      <c r="G11" s="25">
        <v>1.262</v>
      </c>
      <c r="H11" s="25">
        <v>0.13</v>
      </c>
      <c r="I11" s="25">
        <v>0.215</v>
      </c>
      <c r="J11" s="18">
        <f>-(C11-D11)*F11</f>
        <v>-29.340605999999994</v>
      </c>
      <c r="K11" s="23" t="s">
        <v>17</v>
      </c>
      <c r="L11" s="19">
        <v>4800</v>
      </c>
      <c r="M11" s="18">
        <f>4.7635*F11</f>
        <v>7.654944500000001</v>
      </c>
      <c r="N11" s="18">
        <f t="shared" si="0"/>
        <v>7.2585192</v>
      </c>
      <c r="O11" s="17" t="s">
        <v>17</v>
      </c>
      <c r="P11" s="1"/>
    </row>
    <row r="12" spans="1:16" ht="12.75">
      <c r="A12" s="9">
        <v>4</v>
      </c>
      <c r="B12" s="16" t="s">
        <v>76</v>
      </c>
      <c r="C12" s="20">
        <f>37.41*3.4</f>
        <v>127.19399999999999</v>
      </c>
      <c r="D12" s="52">
        <f>31.13*3.4</f>
        <v>105.842</v>
      </c>
      <c r="E12" s="52">
        <f>31.13*3.4</f>
        <v>105.842</v>
      </c>
      <c r="F12" s="25">
        <f>G12+H12+I12</f>
        <v>2.588</v>
      </c>
      <c r="G12" s="25">
        <v>2.065</v>
      </c>
      <c r="H12" s="25">
        <v>0.23700000000000002</v>
      </c>
      <c r="I12" s="25">
        <v>0.28600000000000003</v>
      </c>
      <c r="J12" s="18">
        <f>-(C12-D12)*F12</f>
        <v>-55.258975999999976</v>
      </c>
      <c r="K12" s="23" t="s">
        <v>17</v>
      </c>
      <c r="L12" s="19">
        <v>4800</v>
      </c>
      <c r="M12" s="18">
        <f>4.7635*F12</f>
        <v>12.327938000000001</v>
      </c>
      <c r="N12" s="18">
        <f t="shared" si="0"/>
        <v>11.877054</v>
      </c>
      <c r="O12" s="17" t="s">
        <v>17</v>
      </c>
      <c r="P12" s="1"/>
    </row>
    <row r="13" spans="1:16" ht="12.75">
      <c r="A13" s="9">
        <v>5</v>
      </c>
      <c r="B13" s="16" t="s">
        <v>65</v>
      </c>
      <c r="C13" s="20">
        <f>31.69*3.4</f>
        <v>107.746</v>
      </c>
      <c r="D13" s="52">
        <f>25.72*3.4</f>
        <v>87.448</v>
      </c>
      <c r="E13" s="52">
        <f>25.72*3.4</f>
        <v>87.448</v>
      </c>
      <c r="F13" s="25">
        <f>G13+H13+I13</f>
        <v>4.231</v>
      </c>
      <c r="G13" s="25">
        <v>3.31</v>
      </c>
      <c r="H13" s="25">
        <v>0.324</v>
      </c>
      <c r="I13" s="25">
        <v>0.5970000000000001</v>
      </c>
      <c r="J13" s="18">
        <f>-(C13-D13)*F13</f>
        <v>-85.88083800000001</v>
      </c>
      <c r="K13" s="23" t="s">
        <v>17</v>
      </c>
      <c r="L13" s="19">
        <v>4800</v>
      </c>
      <c r="M13" s="18">
        <f>4.7635*F13</f>
        <v>20.1543685</v>
      </c>
      <c r="N13" s="18">
        <f t="shared" si="0"/>
        <v>19.037796</v>
      </c>
      <c r="O13" s="17" t="s">
        <v>17</v>
      </c>
      <c r="P13" s="1"/>
    </row>
    <row r="14" spans="1:16" ht="12.75">
      <c r="A14" s="9">
        <v>6</v>
      </c>
      <c r="B14" s="16" t="s">
        <v>62</v>
      </c>
      <c r="C14" s="20">
        <f>35.01*3.4</f>
        <v>119.03399999999999</v>
      </c>
      <c r="D14" s="52">
        <f>32.2*3.4</f>
        <v>109.48</v>
      </c>
      <c r="E14" s="52">
        <f>32.2*3.4</f>
        <v>109.48</v>
      </c>
      <c r="F14" s="25">
        <f>G14+H14+I14</f>
        <v>1.244</v>
      </c>
      <c r="G14" s="25">
        <v>0.996</v>
      </c>
      <c r="H14" s="25">
        <v>0.115</v>
      </c>
      <c r="I14" s="25">
        <v>0.133</v>
      </c>
      <c r="J14" s="18">
        <f>-(C14-D14)*F14</f>
        <v>-11.885175999999985</v>
      </c>
      <c r="K14" s="23" t="s">
        <v>17</v>
      </c>
      <c r="L14" s="19">
        <v>4800</v>
      </c>
      <c r="M14" s="18">
        <f>4.7635*F14</f>
        <v>5.925794000000001</v>
      </c>
      <c r="N14" s="18">
        <f t="shared" si="0"/>
        <v>5.7285936</v>
      </c>
      <c r="O14" s="17" t="s">
        <v>17</v>
      </c>
      <c r="P14" s="1"/>
    </row>
    <row r="15" spans="1:16" ht="12.75">
      <c r="A15" s="9">
        <v>7</v>
      </c>
      <c r="B15" s="16" t="s">
        <v>61</v>
      </c>
      <c r="C15" s="20">
        <f>38.74*3.4</f>
        <v>131.716</v>
      </c>
      <c r="D15" s="52">
        <f>31.5*3.4</f>
        <v>107.1</v>
      </c>
      <c r="E15" s="52">
        <f>31.5*3.4</f>
        <v>107.1</v>
      </c>
      <c r="F15" s="25">
        <f>G15+H15+I15</f>
        <v>3.4699999999999998</v>
      </c>
      <c r="G15" s="25">
        <v>2.796</v>
      </c>
      <c r="H15" s="25">
        <v>0.339</v>
      </c>
      <c r="I15" s="25">
        <v>0.335</v>
      </c>
      <c r="J15" s="18">
        <f>-(C15-D15)*F15</f>
        <v>-85.41752000000004</v>
      </c>
      <c r="K15" s="23" t="s">
        <v>17</v>
      </c>
      <c r="L15" s="19">
        <v>4800</v>
      </c>
      <c r="M15" s="18">
        <f>4.7635*F15</f>
        <v>16.529345</v>
      </c>
      <c r="N15" s="18">
        <f t="shared" si="0"/>
        <v>16.0814736</v>
      </c>
      <c r="O15" s="17" t="s">
        <v>17</v>
      </c>
      <c r="P15" s="1"/>
    </row>
    <row r="16" spans="1:16" ht="12.75">
      <c r="A16" s="9">
        <v>8</v>
      </c>
      <c r="B16" s="16" t="s">
        <v>63</v>
      </c>
      <c r="C16" s="20">
        <f>42.57*3.4</f>
        <v>144.738</v>
      </c>
      <c r="D16" s="53">
        <f>34.85*3.4</f>
        <v>118.49</v>
      </c>
      <c r="E16" s="53">
        <f>34.85*3.4</f>
        <v>118.49</v>
      </c>
      <c r="F16" s="25">
        <f>G16+H16+I16</f>
        <v>1.2289999999999999</v>
      </c>
      <c r="G16" s="25">
        <v>0.999</v>
      </c>
      <c r="H16" s="25">
        <v>0.131</v>
      </c>
      <c r="I16" s="25">
        <v>0.099</v>
      </c>
      <c r="J16" s="18">
        <f>-(C16-D16)*F16</f>
        <v>-32.258792</v>
      </c>
      <c r="K16" s="23" t="s">
        <v>17</v>
      </c>
      <c r="L16" s="19">
        <v>4800</v>
      </c>
      <c r="M16" s="18">
        <f>4.7635*F16</f>
        <v>5.8543415</v>
      </c>
      <c r="N16" s="18">
        <f t="shared" si="0"/>
        <v>5.7458484</v>
      </c>
      <c r="O16" s="17" t="s">
        <v>17</v>
      </c>
      <c r="P16" s="1"/>
    </row>
    <row r="17" spans="1:16" ht="12.75">
      <c r="A17" s="9">
        <v>9</v>
      </c>
      <c r="B17" s="16" t="s">
        <v>64</v>
      </c>
      <c r="C17" s="20">
        <f>36.35*3.4</f>
        <v>123.59</v>
      </c>
      <c r="D17" s="52">
        <f>28.94*3.4</f>
        <v>98.396</v>
      </c>
      <c r="E17" s="52">
        <f>28.94*3.4</f>
        <v>98.396</v>
      </c>
      <c r="F17" s="25">
        <f>G17+H17+I17</f>
        <v>0.889</v>
      </c>
      <c r="G17" s="25">
        <v>0.7190000000000001</v>
      </c>
      <c r="H17" s="25">
        <v>0.09</v>
      </c>
      <c r="I17" s="25">
        <v>0.08</v>
      </c>
      <c r="J17" s="18">
        <f>-(C17-D17)*F17</f>
        <v>-22.397466</v>
      </c>
      <c r="K17" s="23" t="s">
        <v>17</v>
      </c>
      <c r="L17" s="19">
        <v>4800</v>
      </c>
      <c r="M17" s="18">
        <f>4.7635*F17</f>
        <v>4.234751500000001</v>
      </c>
      <c r="N17" s="18">
        <f t="shared" si="0"/>
        <v>4.1354004</v>
      </c>
      <c r="O17" s="17" t="s">
        <v>17</v>
      </c>
      <c r="P17" s="1"/>
    </row>
    <row r="18" spans="1:16" ht="12.75">
      <c r="A18" s="42"/>
      <c r="B18" s="54" t="s">
        <v>46</v>
      </c>
      <c r="C18" s="55"/>
      <c r="D18" s="55"/>
      <c r="E18" s="28"/>
      <c r="F18" s="25">
        <f aca="true" t="shared" si="1" ref="F18">G18+I18+H18</f>
        <v>17.424</v>
      </c>
      <c r="G18" s="25">
        <f>SUM(G9:G17)</f>
        <v>13.857</v>
      </c>
      <c r="H18" s="25">
        <f>SUM(H9:H17)</f>
        <v>1.542</v>
      </c>
      <c r="I18" s="25">
        <f>I9+I10+I11+I12+I13+I14+I15+I16+I17</f>
        <v>2.025</v>
      </c>
      <c r="J18" s="18">
        <f>SUM(J9:J17)</f>
        <v>-363.985606</v>
      </c>
      <c r="K18" s="28"/>
      <c r="L18" s="28"/>
      <c r="M18" s="18">
        <f>M9+M10+M11+M12+M13+M14+M15+M16+M17</f>
        <v>82.99922400000001</v>
      </c>
      <c r="N18" s="18">
        <f>SUM(N9:N17)</f>
        <v>79.69992119999999</v>
      </c>
      <c r="O18" s="17" t="s">
        <v>17</v>
      </c>
      <c r="P18" s="1"/>
    </row>
    <row r="19" spans="1:16" ht="12.75">
      <c r="A19" s="1"/>
      <c r="B19" s="1"/>
      <c r="C19" s="1"/>
      <c r="D19" s="37"/>
      <c r="E19" s="1"/>
      <c r="F19" s="56"/>
      <c r="G19" s="56"/>
      <c r="H19" s="56"/>
      <c r="I19" s="56"/>
      <c r="J19" s="48"/>
      <c r="K19" s="1"/>
      <c r="L19" s="1"/>
      <c r="M19" s="57" t="s">
        <v>18</v>
      </c>
      <c r="N19" s="57"/>
      <c r="O19" s="1"/>
      <c r="P19" s="1"/>
    </row>
    <row r="20" spans="1:16" ht="12.75">
      <c r="A20" s="1"/>
      <c r="B20" s="1"/>
      <c r="C20" s="1"/>
      <c r="D20" s="1"/>
      <c r="E20" s="38"/>
      <c r="F20" s="48"/>
      <c r="G20" s="48"/>
      <c r="H20" s="48"/>
      <c r="I20" s="48"/>
      <c r="J20" s="48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48"/>
      <c r="G21" s="48"/>
      <c r="H21" s="48"/>
      <c r="I21" s="48"/>
      <c r="J21" s="48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 t="s">
        <v>21</v>
      </c>
      <c r="C26" s="1"/>
      <c r="D26" s="1"/>
      <c r="E26" s="1"/>
      <c r="F26" s="1"/>
      <c r="G26" s="1"/>
      <c r="H26" s="1"/>
      <c r="I26" s="1"/>
      <c r="J26" s="1" t="s">
        <v>20</v>
      </c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 t="s">
        <v>22</v>
      </c>
      <c r="C29" s="1"/>
      <c r="D29" s="1"/>
      <c r="E29" s="1"/>
      <c r="F29" s="1"/>
      <c r="G29" s="1"/>
      <c r="H29" s="1"/>
      <c r="I29" s="1"/>
      <c r="J29" s="1" t="s">
        <v>23</v>
      </c>
      <c r="K29" s="1"/>
      <c r="L29" s="1"/>
      <c r="M29" s="1"/>
      <c r="N29" s="1"/>
      <c r="O29" s="1"/>
      <c r="P29" s="1"/>
    </row>
  </sheetData>
  <sheetProtection selectLockedCells="1" selectUnlockedCells="1"/>
  <mergeCells count="17">
    <mergeCell ref="A5:A7"/>
    <mergeCell ref="B5:B7"/>
    <mergeCell ref="C5:C7"/>
    <mergeCell ref="D5:D7"/>
    <mergeCell ref="E5:E7"/>
    <mergeCell ref="F5:I5"/>
    <mergeCell ref="J5:J7"/>
    <mergeCell ref="K5:K7"/>
    <mergeCell ref="L5:L7"/>
    <mergeCell ref="M5:O5"/>
    <mergeCell ref="F6:F7"/>
    <mergeCell ref="G6:G7"/>
    <mergeCell ref="H6:H7"/>
    <mergeCell ref="I6:I7"/>
    <mergeCell ref="M6:N6"/>
    <mergeCell ref="O6:O7"/>
    <mergeCell ref="M19:N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14" ht="12.75">
      <c r="A1" s="1"/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3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>
      <c r="A5" s="4" t="s">
        <v>2</v>
      </c>
      <c r="B5" s="4" t="s">
        <v>3</v>
      </c>
      <c r="C5" s="4" t="s">
        <v>55</v>
      </c>
      <c r="D5" s="4" t="s">
        <v>5</v>
      </c>
      <c r="E5" s="4" t="s">
        <v>6</v>
      </c>
      <c r="F5" s="4" t="s">
        <v>7</v>
      </c>
      <c r="G5" s="4"/>
      <c r="H5" s="4" t="s">
        <v>8</v>
      </c>
      <c r="I5" s="4" t="s">
        <v>57</v>
      </c>
      <c r="J5" s="4" t="s">
        <v>10</v>
      </c>
      <c r="K5" s="29" t="s">
        <v>11</v>
      </c>
      <c r="L5" s="29"/>
      <c r="M5" s="29"/>
      <c r="N5" s="1"/>
    </row>
    <row r="6" spans="1:14" ht="12.75" customHeight="1">
      <c r="A6" s="4"/>
      <c r="B6" s="4"/>
      <c r="C6" s="4"/>
      <c r="D6" s="4"/>
      <c r="E6" s="4"/>
      <c r="F6" s="29" t="s">
        <v>12</v>
      </c>
      <c r="G6" s="4" t="s">
        <v>13</v>
      </c>
      <c r="H6" s="4"/>
      <c r="I6" s="4"/>
      <c r="J6" s="4"/>
      <c r="K6" s="4" t="s">
        <v>14</v>
      </c>
      <c r="L6" s="4"/>
      <c r="M6" s="4" t="s">
        <v>31</v>
      </c>
      <c r="N6" s="1"/>
    </row>
    <row r="7" spans="1:14" ht="12.75">
      <c r="A7" s="4"/>
      <c r="B7" s="4"/>
      <c r="C7" s="4"/>
      <c r="D7" s="4"/>
      <c r="E7" s="4"/>
      <c r="F7" s="29"/>
      <c r="G7" s="4"/>
      <c r="H7" s="4"/>
      <c r="I7" s="4"/>
      <c r="J7" s="4"/>
      <c r="K7" s="4" t="s">
        <v>12</v>
      </c>
      <c r="L7" s="4" t="s">
        <v>60</v>
      </c>
      <c r="M7" s="4"/>
      <c r="N7" s="1"/>
    </row>
    <row r="8" spans="1:14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1"/>
    </row>
    <row r="9" spans="1:14" ht="12.75">
      <c r="A9" s="9">
        <v>1</v>
      </c>
      <c r="B9" s="39" t="s">
        <v>83</v>
      </c>
      <c r="C9" s="11">
        <v>19.41</v>
      </c>
      <c r="D9" s="11">
        <v>7.63</v>
      </c>
      <c r="E9" s="11">
        <v>6.43</v>
      </c>
      <c r="F9" s="11">
        <v>4.4</v>
      </c>
      <c r="G9" s="11">
        <v>4.3</v>
      </c>
      <c r="H9" s="41">
        <f>(G9*(D9-C9))+((F9-G9)*(E9-C9))</f>
        <v>-51.95200000000001</v>
      </c>
      <c r="I9" s="13">
        <v>0.98</v>
      </c>
      <c r="J9" s="11">
        <v>4800</v>
      </c>
      <c r="K9" s="41">
        <v>3.9</v>
      </c>
      <c r="L9" s="41">
        <v>0.4</v>
      </c>
      <c r="M9" s="11" t="s">
        <v>17</v>
      </c>
      <c r="N9" s="1"/>
    </row>
    <row r="10" spans="1:14" ht="12.75">
      <c r="A10" s="42" t="s">
        <v>46</v>
      </c>
      <c r="B10" s="43"/>
      <c r="C10" s="28"/>
      <c r="D10" s="28"/>
      <c r="E10" s="28"/>
      <c r="F10" s="17">
        <f>SUM(F9:F9)</f>
        <v>4.4</v>
      </c>
      <c r="G10" s="17">
        <f>SUM(G9:G9)</f>
        <v>4.3</v>
      </c>
      <c r="H10" s="18">
        <f>SUM(H9:H9)</f>
        <v>-51.95200000000001</v>
      </c>
      <c r="I10" s="28"/>
      <c r="J10" s="28"/>
      <c r="K10" s="17">
        <v>3.9</v>
      </c>
      <c r="L10" s="18">
        <v>0.4</v>
      </c>
      <c r="M10" s="11" t="s">
        <v>17</v>
      </c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 t="s">
        <v>18</v>
      </c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 t="s">
        <v>19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 t="s">
        <v>21</v>
      </c>
      <c r="C18" s="1"/>
      <c r="D18" s="1"/>
      <c r="E18" s="1"/>
      <c r="F18" s="1"/>
      <c r="G18" s="1"/>
      <c r="H18" s="1"/>
      <c r="I18" s="1" t="s">
        <v>20</v>
      </c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 t="s">
        <v>22</v>
      </c>
      <c r="C24" s="1"/>
      <c r="D24" s="1"/>
      <c r="E24" s="1"/>
      <c r="F24" s="1"/>
      <c r="G24" s="1"/>
      <c r="H24" s="1"/>
      <c r="I24" s="1" t="s">
        <v>23</v>
      </c>
      <c r="J24" s="1"/>
      <c r="K24" s="1"/>
      <c r="L24" s="1"/>
      <c r="M24" s="1"/>
      <c r="N24" s="1"/>
    </row>
  </sheetData>
  <sheetProtection selectLockedCells="1" selectUnlockedCells="1"/>
  <mergeCells count="14">
    <mergeCell ref="A5:A7"/>
    <mergeCell ref="B5:B7"/>
    <mergeCell ref="C5:C7"/>
    <mergeCell ref="D5:D7"/>
    <mergeCell ref="E5:E7"/>
    <mergeCell ref="F5:G5"/>
    <mergeCell ref="H5:H7"/>
    <mergeCell ref="I5:I7"/>
    <mergeCell ref="J5:J7"/>
    <mergeCell ref="K5:M5"/>
    <mergeCell ref="F6:F7"/>
    <mergeCell ref="G6:G7"/>
    <mergeCell ref="K6:L6"/>
    <mergeCell ref="M6:M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2009-04-16T08:32:48Z</dcterms:created>
  <dcterms:modified xsi:type="dcterms:W3CDTF">2014-12-25T09:04:20Z</dcterms:modified>
  <cp:category/>
  <cp:version/>
  <cp:contentType/>
  <cp:contentStatus/>
  <cp:revision>5</cp:revision>
</cp:coreProperties>
</file>